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AE\Desktop\"/>
    </mc:Choice>
  </mc:AlternateContent>
  <xr:revisionPtr revIDLastSave="0" documentId="13_ncr:1_{A0051419-C84E-4A51-B6A8-88DA065231AF}" xr6:coauthVersionLast="47" xr6:coauthVersionMax="47" xr10:uidLastSave="{00000000-0000-0000-0000-000000000000}"/>
  <bookViews>
    <workbookView xWindow="15405" yWindow="-14580" windowWidth="21600" windowHeight="11235" tabRatio="916" xr2:uid="{00000000-000D-0000-FFFF-FFFF00000000}"/>
  </bookViews>
  <sheets>
    <sheet name="Berechnung" sheetId="3" r:id="rId1"/>
    <sheet name="Mehrerlösberechnung Jahr 1" sheetId="32" r:id="rId2"/>
    <sheet name="Mehrerlösberechnung Jahr 2" sheetId="31" r:id="rId3"/>
    <sheet name="Mehrerlösberechnung Jahr 3" sheetId="30" r:id="rId4"/>
    <sheet name="Mehrerlösberechnung Jahr 4" sheetId="29" r:id="rId5"/>
    <sheet name="Mehrerlösberechnung Jahr 5" sheetId="28" r:id="rId6"/>
    <sheet name="Fahrgastzahlen " sheetId="21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2" i="30" l="1"/>
  <c r="C19" i="30"/>
  <c r="C18" i="28"/>
  <c r="C19" i="31"/>
  <c r="C18" i="31"/>
  <c r="F32" i="3"/>
  <c r="E32" i="3"/>
  <c r="D32" i="3"/>
  <c r="C32" i="3"/>
  <c r="B32" i="3"/>
  <c r="C22" i="28" l="1"/>
  <c r="C20" i="28"/>
  <c r="C19" i="28"/>
  <c r="C21" i="29"/>
  <c r="C21" i="28" s="1"/>
  <c r="C20" i="29"/>
  <c r="C19" i="29"/>
  <c r="C18" i="29"/>
  <c r="C20" i="30"/>
  <c r="C18" i="30"/>
  <c r="C20" i="32"/>
  <c r="C22" i="32"/>
  <c r="C8" i="32"/>
  <c r="C23" i="31"/>
  <c r="C8" i="31"/>
  <c r="C24" i="30"/>
  <c r="C8" i="30"/>
  <c r="C25" i="29"/>
  <c r="C8" i="29"/>
  <c r="C26" i="28"/>
  <c r="C8" i="28"/>
  <c r="C24" i="28" l="1"/>
  <c r="C27" i="28" s="1"/>
  <c r="C23" i="29"/>
  <c r="C21" i="31"/>
  <c r="C24" i="31" s="1"/>
  <c r="C26" i="31" s="1"/>
  <c r="C14" i="31" s="1"/>
  <c r="C15" i="31" s="1"/>
  <c r="C23" i="32"/>
  <c r="C25" i="32" l="1"/>
  <c r="C14" i="32" s="1"/>
  <c r="C15" i="32" s="1"/>
  <c r="C26" i="29"/>
  <c r="C28" i="29" s="1"/>
  <c r="C14" i="29" s="1"/>
  <c r="C15" i="29" s="1"/>
  <c r="C29" i="28"/>
  <c r="C14" i="28" s="1"/>
  <c r="C15" i="28" s="1"/>
  <c r="C22" i="3"/>
  <c r="D22" i="3"/>
  <c r="E22" i="3"/>
  <c r="F22" i="3"/>
  <c r="B22" i="3"/>
  <c r="B29" i="3"/>
  <c r="B31" i="3" s="1"/>
  <c r="C29" i="3"/>
  <c r="C31" i="3" s="1"/>
  <c r="D29" i="3" l="1"/>
  <c r="H9" i="21" a="1"/>
  <c r="H9" i="21" s="1"/>
  <c r="B5" i="21"/>
  <c r="B4" i="21"/>
  <c r="B3" i="21"/>
  <c r="D31" i="3" l="1"/>
  <c r="E29" i="3"/>
  <c r="B12" i="3"/>
  <c r="B2" i="32" s="1"/>
  <c r="E31" i="3" l="1"/>
  <c r="F29" i="3"/>
  <c r="F31" i="3" s="1"/>
  <c r="F33" i="3" s="1"/>
  <c r="F35" i="3" s="1"/>
  <c r="F36" i="3" s="1"/>
  <c r="C12" i="3"/>
  <c r="B7" i="21"/>
  <c r="B25" i="3"/>
  <c r="D9" i="21"/>
  <c r="E9" i="21"/>
  <c r="F9" i="21"/>
  <c r="G9" i="21"/>
  <c r="C9" i="21"/>
  <c r="C25" i="3" l="1"/>
  <c r="B2" i="31"/>
  <c r="D12" i="3"/>
  <c r="B2" i="30" s="1"/>
  <c r="C7" i="21"/>
  <c r="E12" i="3" l="1"/>
  <c r="D7" i="21"/>
  <c r="D25" i="3"/>
  <c r="F12" i="3" l="1"/>
  <c r="B2" i="28" s="1"/>
  <c r="B2" i="29"/>
  <c r="E7" i="21"/>
  <c r="E25" i="3"/>
  <c r="E33" i="3"/>
  <c r="E35" i="3" s="1"/>
  <c r="E36" i="3" s="1"/>
  <c r="D33" i="3"/>
  <c r="D35" i="3" s="1"/>
  <c r="D36" i="3" s="1"/>
  <c r="C33" i="3"/>
  <c r="C35" i="3" s="1"/>
  <c r="C36" i="3" s="1"/>
  <c r="F25" i="3" l="1"/>
  <c r="F7" i="21"/>
  <c r="G7" i="21"/>
  <c r="B33" i="3" l="1"/>
  <c r="B35" i="3" s="1"/>
  <c r="B36" i="3" l="1"/>
  <c r="G35" i="3"/>
  <c r="G29" i="3"/>
  <c r="H8" i="21"/>
  <c r="G32" i="3" l="1"/>
  <c r="G30" i="3"/>
  <c r="G31" i="3" s="1"/>
  <c r="G17" i="3"/>
  <c r="G33" i="3" l="1"/>
  <c r="G16" i="3"/>
  <c r="G18" i="3" s="1"/>
  <c r="G19" i="3" l="1"/>
  <c r="G20" i="3" l="1"/>
  <c r="G36" i="3" s="1"/>
  <c r="G22" i="3" l="1"/>
  <c r="G37" i="3"/>
  <c r="C25" i="30" l="1"/>
  <c r="C27" i="30" s="1"/>
  <c r="C14" i="30" s="1"/>
  <c r="C15" i="3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<sst xmlns="http://schemas.openxmlformats.org/spreadsheetml/2006/main" count="345" uniqueCount="86">
  <si>
    <t>Gesamtzeit</t>
  </si>
  <si>
    <t>Aufwand angemeldet</t>
  </si>
  <si>
    <t>Erlös angemeldet</t>
  </si>
  <si>
    <t>Defizit angemeldet</t>
  </si>
  <si>
    <r>
      <t xml:space="preserve">Förderanspruch angemeldet
</t>
    </r>
    <r>
      <rPr>
        <sz val="9"/>
        <color theme="1"/>
        <rFont val="Univers LT 45 Light"/>
      </rPr>
      <t>(50 % oder 60 %)</t>
    </r>
  </si>
  <si>
    <t>Tatsächlicher Aufwand (Spitzabrechnung)</t>
  </si>
  <si>
    <t>Fahrtausfall</t>
  </si>
  <si>
    <t>Aufwand gem. Schlussrechnung</t>
  </si>
  <si>
    <t>Erlös gem. Schlussrechnung</t>
  </si>
  <si>
    <t>Defizit gem. Schlussrechnung</t>
  </si>
  <si>
    <r>
      <t xml:space="preserve">Förderanspruch gem. Schlussrechnung
</t>
    </r>
    <r>
      <rPr>
        <sz val="9"/>
        <color theme="1"/>
        <rFont val="Univers LT 45 Light"/>
      </rPr>
      <t>(50 % oder 60 %)</t>
    </r>
  </si>
  <si>
    <r>
      <t xml:space="preserve">Auszahlung
</t>
    </r>
    <r>
      <rPr>
        <sz val="9"/>
        <color theme="1"/>
        <rFont val="Univers LT 45 Light"/>
      </rPr>
      <t>(1. Jahr 80 %; 2. Jahr 90 %)</t>
    </r>
  </si>
  <si>
    <t>Differenz zu den geleisteten Auszahlungen</t>
  </si>
  <si>
    <t>Bemerkungen</t>
  </si>
  <si>
    <t>x</t>
  </si>
  <si>
    <t xml:space="preserve">Erlöse aus dem Jahr </t>
  </si>
  <si>
    <t>Der Linie zuzuscheidende…</t>
  </si>
  <si>
    <t>Fahrgelderlöse im Abrechnungsjahr - alle Fahrten</t>
  </si>
  <si>
    <t>+</t>
  </si>
  <si>
    <t xml:space="preserve">§15 ÖPNVG-Mittel </t>
  </si>
  <si>
    <t>§ 231 SGB-Mittel</t>
  </si>
  <si>
    <t xml:space="preserve">sonstige Einnahmen </t>
  </si>
  <si>
    <t xml:space="preserve"> = </t>
  </si>
  <si>
    <t>Gesamterlös des Abrechnungsjahres</t>
  </si>
  <si>
    <t xml:space="preserve">Checkliste </t>
  </si>
  <si>
    <t xml:space="preserve">Bitte mit X bestätigen </t>
  </si>
  <si>
    <t xml:space="preserve">Bemerkungen </t>
  </si>
  <si>
    <t>Fahrgelderlöse ausgewiesen (auf Basis der Erhebungen)</t>
  </si>
  <si>
    <t xml:space="preserve">Fahrkartenmix inklusive monetärer Bewertung von Ticketarten liegt vor </t>
  </si>
  <si>
    <t>§ 231 SGB-Mittel-Satz ist ausgewiesen</t>
  </si>
  <si>
    <t>Ja</t>
  </si>
  <si>
    <t>§ 9 ÖPNVG-Mittel od. Verbundbedingte Lasten</t>
  </si>
  <si>
    <t xml:space="preserve">Antragsteller </t>
  </si>
  <si>
    <t xml:space="preserve">Fahrgastzahlen </t>
  </si>
  <si>
    <t>Regiobuslinie mit Liniennummer</t>
  </si>
  <si>
    <t xml:space="preserve">Gesamt </t>
  </si>
  <si>
    <t>Anzahl Fahrgäste</t>
  </si>
  <si>
    <t xml:space="preserve">Steigerung </t>
  </si>
  <si>
    <t>BW-Index</t>
  </si>
  <si>
    <t xml:space="preserve">Schlussrechnung </t>
  </si>
  <si>
    <t xml:space="preserve"> nach Berücksichtigung FHS </t>
  </si>
  <si>
    <t xml:space="preserve">Förderhöchstsumme </t>
  </si>
  <si>
    <t xml:space="preserve">Landesdesign </t>
  </si>
  <si>
    <t xml:space="preserve">Schlussreichnung </t>
  </si>
  <si>
    <t xml:space="preserve">Ausgleichsleistungen für das Deutschlandticket (ab Jahr 2023 erforderlich) </t>
  </si>
  <si>
    <t>Ausgleichsleistungen für das 9 Euro Ticket ( für das Jahr 2022)</t>
  </si>
  <si>
    <t>Corona Rettungsschirmgelder (für die Jahre 2020, 2021, 2022 )</t>
  </si>
  <si>
    <t xml:space="preserve">Anzahl Tage </t>
  </si>
  <si>
    <t xml:space="preserve">Regiobuslinie </t>
  </si>
  <si>
    <t xml:space="preserve">Liniennummer </t>
  </si>
  <si>
    <t>Liniennummer</t>
  </si>
  <si>
    <t>Falls sich die Förderperiode im ersten und/oder letzten Fahrplanjahr nicht über ein vollständiges Fahrplanjahr erstreckt, geben Sie bitte die Anzahl der Tage an, die der Förderperiode zugeordnet werden können.</t>
  </si>
  <si>
    <t>Betriebsstart (Fahrplanjahr)</t>
  </si>
  <si>
    <t>Bitte tragen Sie den BW-Index für das jeweilige Jahr ein.</t>
  </si>
  <si>
    <t>Bitte den Aufwand, Erlöse, Förderanspruch und Auszahlung aus den Mittelanforderungen für jedes Jahr übernehmen.</t>
  </si>
  <si>
    <t xml:space="preserve">Nachrichtlich: Einbehalten wegen Abschlagszahlung
</t>
  </si>
  <si>
    <t>Mehrerlösberechnung für Linien mit eigenwirtschaftlich erbrachter Kernleistung</t>
  </si>
  <si>
    <t xml:space="preserve">§ 231 SGB-Satz </t>
  </si>
  <si>
    <t>-</t>
  </si>
  <si>
    <t xml:space="preserve">fortgeschriebene Basiserlöse </t>
  </si>
  <si>
    <t>*Nebenrechnung zur Ermittlung der fortgeschriebenen Basiserlöse</t>
  </si>
  <si>
    <t xml:space="preserve">Fahrgelderlöse aus Fahrscheinverkauf im Basisjahr - eigenwirtschaftlicher Kern </t>
  </si>
  <si>
    <t xml:space="preserve">Tarifanpassungsrate Jahr 1 aus Verbund oder Haustarif </t>
  </si>
  <si>
    <t xml:space="preserve">Tarifanpassungsrate Jahr 2 aus Verbund oder Haustarif </t>
  </si>
  <si>
    <t xml:space="preserve">Tarifanpassungsrate Jahr 3 aus Verbund oder Haustarif </t>
  </si>
  <si>
    <t xml:space="preserve">Tarifanpassungsrate Jahr 4 aus Verbund oder Haustarif </t>
  </si>
  <si>
    <t xml:space="preserve">Tarifanpassungsrate Jahr 5 aus Verbund oder Haustarif </t>
  </si>
  <si>
    <t>=</t>
  </si>
  <si>
    <t xml:space="preserve">fortgeschriebene Tariferlöse </t>
  </si>
  <si>
    <t xml:space="preserve">ÖPNVG-Mittel </t>
  </si>
  <si>
    <t>§ 231 SGB-Satz sind ausgewiesen</t>
  </si>
  <si>
    <t>§ 231 SGB-Mittel der fortgeschriebenen Basiserlöse sind ausgewiesen</t>
  </si>
  <si>
    <t xml:space="preserve">sonstige Einnahmen im Basisjahr </t>
  </si>
  <si>
    <t>Basiserlöse des Abrechnungsjahres</t>
  </si>
  <si>
    <t>Erforderlich Unterlagen / Angaben</t>
  </si>
  <si>
    <t>§15 ÖPNVG-Mittel sind ausgewiesen</t>
  </si>
  <si>
    <t>weitere Ausgleichsleistungen wurden an den Landkreis ausgezahlt  (wenn ja ausgewählt: bitte Auflistung der ausgezahlten Mittel im Feld Bemerkungen eintragen)</t>
  </si>
  <si>
    <t>Basiserlöse wurden mit entsprechender Tarifanpassungsrate fortgeschrieben</t>
  </si>
  <si>
    <t xml:space="preserve">Tarifanapassung erfolgte durch </t>
  </si>
  <si>
    <t>Verbundtarif</t>
  </si>
  <si>
    <t xml:space="preserve">Ausgleichsleistungen für das 9 Euro Ticket ausgewiesen oder nicht erhalten </t>
  </si>
  <si>
    <t>Rettungsschirmgelder für die Jahre 2020/2021/2022 ausgewiesen oder nicht erhalten</t>
  </si>
  <si>
    <t>Nein</t>
  </si>
  <si>
    <r>
      <rPr>
        <b/>
        <sz val="11"/>
        <color theme="1"/>
        <rFont val="Calibri"/>
        <family val="2"/>
        <scheme val="minor"/>
      </rPr>
      <t>Fahrgäste</t>
    </r>
    <r>
      <rPr>
        <sz val="11"/>
        <color theme="1"/>
        <rFont val="Calibri"/>
        <family val="2"/>
        <scheme val="minor"/>
      </rPr>
      <t xml:space="preserve">
-Bei einer Anbindung eines Mittelzentrums an den SPNV im Verdichtungsraum: min 200.000 
-Bei einer Anbindung an ein Mittelzentrum / einen Lückenschluss im ländlichen Raum und in einer Randzone Verdichtungsraum: min 100.000
-Bei einer Anbindung an ein Unterzentrum an den SPNV: min 60.000
</t>
    </r>
    <r>
      <rPr>
        <b/>
        <sz val="11"/>
        <color theme="1"/>
        <rFont val="Calibri"/>
        <family val="2"/>
        <scheme val="minor"/>
      </rPr>
      <t xml:space="preserve">Steigerung Fahrgastzahlen
</t>
    </r>
    <r>
      <rPr>
        <sz val="11"/>
        <color theme="1"/>
        <rFont val="Calibri"/>
        <family val="2"/>
        <scheme val="minor"/>
      </rPr>
      <t xml:space="preserve"> 3% p.a. in den ersten fünf Betriebsjahren, danach 1,5 %
</t>
    </r>
  </si>
  <si>
    <t xml:space="preserve">Berechnung der Fahrgelderlöse anhand des linienspezifischen Erlössatzes ist dargestellt  </t>
  </si>
  <si>
    <t>Jährliche Mehrkosten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</si>
</sst>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Univers LT 45 Light"/>
    </font>
    <font>
      <b/>
      <sz val="11"/>
      <color theme="1"/>
      <name val="Univers LT 45 Light"/>
    </font>
    <font>
      <sz val="9"/>
      <color theme="1"/>
      <name val="Univers LT 45 Light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7" fillId="4" borderId="9" xfId="3" applyNumberFormat="1" applyFont="1" applyFill="1" applyBorder="1" applyAlignment="1" applyProtection="1">
      <alignment wrapText="1"/>
      <protection locked="0"/>
    </xf>
    <xf numFmtId="164" fontId="7" fillId="4" borderId="19" xfId="3" applyNumberFormat="1" applyFont="1" applyFill="1" applyBorder="1" applyAlignment="1" applyProtection="1">
      <alignment wrapText="1"/>
      <protection locked="0"/>
    </xf>
    <xf numFmtId="0" fontId="7" fillId="0" borderId="3" xfId="2" applyBorder="1" applyAlignment="1">
      <alignment wrapText="1"/>
    </xf>
    <xf numFmtId="164" fontId="7" fillId="4" borderId="3" xfId="3" applyNumberFormat="1" applyFont="1" applyFill="1" applyBorder="1" applyAlignment="1" applyProtection="1">
      <alignment wrapText="1"/>
      <protection locked="0"/>
    </xf>
    <xf numFmtId="10" fontId="7" fillId="4" borderId="3" xfId="3" applyNumberFormat="1" applyFont="1" applyFill="1" applyBorder="1" applyAlignment="1" applyProtection="1">
      <alignment wrapText="1"/>
      <protection locked="0"/>
    </xf>
    <xf numFmtId="164" fontId="7" fillId="0" borderId="3" xfId="3" applyNumberFormat="1" applyFont="1" applyFill="1" applyBorder="1" applyAlignment="1">
      <alignment wrapText="1"/>
    </xf>
    <xf numFmtId="164" fontId="7" fillId="4" borderId="1" xfId="3" applyNumberFormat="1" applyFont="1" applyFill="1" applyBorder="1" applyAlignment="1" applyProtection="1">
      <alignment wrapText="1"/>
      <protection locked="0"/>
    </xf>
    <xf numFmtId="164" fontId="7" fillId="0" borderId="9" xfId="3" applyNumberFormat="1" applyFont="1" applyFill="1" applyBorder="1" applyAlignment="1">
      <alignment wrapText="1"/>
    </xf>
    <xf numFmtId="0" fontId="4" fillId="0" borderId="0" xfId="0" applyFont="1"/>
    <xf numFmtId="0" fontId="10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165" fontId="0" fillId="4" borderId="1" xfId="1" applyNumberFormat="1" applyFont="1" applyFill="1" applyBorder="1"/>
    <xf numFmtId="10" fontId="0" fillId="0" borderId="1" xfId="0" applyNumberFormat="1" applyBorder="1"/>
    <xf numFmtId="164" fontId="1" fillId="0" borderId="0" xfId="0" applyNumberFormat="1" applyFont="1" applyAlignment="1">
      <alignment vertical="top"/>
    </xf>
    <xf numFmtId="0" fontId="11" fillId="0" borderId="0" xfId="4" applyAlignment="1">
      <alignment vertical="center"/>
    </xf>
    <xf numFmtId="0" fontId="9" fillId="0" borderId="0" xfId="4" applyFont="1"/>
    <xf numFmtId="0" fontId="11" fillId="4" borderId="0" xfId="4" applyFill="1" applyAlignment="1" applyProtection="1">
      <alignment horizontal="left"/>
      <protection locked="0"/>
    </xf>
    <xf numFmtId="0" fontId="7" fillId="0" borderId="0" xfId="4" applyFont="1"/>
    <xf numFmtId="0" fontId="11" fillId="0" borderId="0" xfId="4"/>
    <xf numFmtId="0" fontId="11" fillId="0" borderId="17" xfId="4" applyBorder="1"/>
    <xf numFmtId="0" fontId="7" fillId="0" borderId="18" xfId="4" applyFont="1" applyBorder="1"/>
    <xf numFmtId="0" fontId="11" fillId="0" borderId="6" xfId="4" applyBorder="1" applyAlignment="1">
      <alignment wrapText="1"/>
    </xf>
    <xf numFmtId="0" fontId="7" fillId="0" borderId="9" xfId="4" applyFont="1" applyBorder="1" applyAlignment="1">
      <alignment wrapText="1"/>
    </xf>
    <xf numFmtId="0" fontId="7" fillId="0" borderId="14" xfId="4" applyFont="1" applyBorder="1" applyAlignment="1">
      <alignment horizontal="center" wrapText="1"/>
    </xf>
    <xf numFmtId="0" fontId="7" fillId="0" borderId="3" xfId="4" applyFont="1" applyBorder="1" applyAlignment="1">
      <alignment wrapText="1"/>
    </xf>
    <xf numFmtId="164" fontId="12" fillId="4" borderId="3" xfId="3" applyNumberFormat="1" applyFont="1" applyFill="1" applyBorder="1" applyAlignment="1" applyProtection="1">
      <alignment wrapText="1"/>
      <protection locked="0"/>
    </xf>
    <xf numFmtId="0" fontId="7" fillId="0" borderId="1" xfId="4" applyFont="1" applyBorder="1" applyAlignment="1">
      <alignment wrapText="1"/>
    </xf>
    <xf numFmtId="0" fontId="7" fillId="0" borderId="10" xfId="4" applyFont="1" applyBorder="1" applyAlignment="1">
      <alignment horizontal="center" wrapText="1"/>
    </xf>
    <xf numFmtId="0" fontId="7" fillId="0" borderId="12" xfId="4" applyFont="1" applyBorder="1" applyAlignment="1">
      <alignment wrapText="1"/>
    </xf>
    <xf numFmtId="164" fontId="7" fillId="5" borderId="12" xfId="3" applyNumberFormat="1" applyFont="1" applyFill="1" applyBorder="1" applyAlignment="1">
      <alignment wrapText="1"/>
    </xf>
    <xf numFmtId="0" fontId="7" fillId="0" borderId="31" xfId="4" applyFont="1" applyBorder="1" applyAlignment="1">
      <alignment horizontal="center" wrapText="1"/>
    </xf>
    <xf numFmtId="0" fontId="7" fillId="0" borderId="32" xfId="4" applyFont="1" applyBorder="1" applyAlignment="1">
      <alignment wrapText="1"/>
    </xf>
    <xf numFmtId="164" fontId="7" fillId="4" borderId="32" xfId="3" applyNumberFormat="1" applyFont="1" applyFill="1" applyBorder="1" applyAlignment="1" applyProtection="1">
      <alignment wrapText="1"/>
    </xf>
    <xf numFmtId="164" fontId="7" fillId="4" borderId="32" xfId="3" applyNumberFormat="1" applyFont="1" applyFill="1" applyBorder="1" applyAlignment="1" applyProtection="1">
      <alignment wrapText="1"/>
      <protection locked="0"/>
    </xf>
    <xf numFmtId="0" fontId="7" fillId="0" borderId="0" xfId="4" applyFont="1" applyAlignment="1">
      <alignment wrapText="1"/>
    </xf>
    <xf numFmtId="0" fontId="11" fillId="0" borderId="0" xfId="4" applyAlignment="1">
      <alignment wrapText="1"/>
    </xf>
    <xf numFmtId="0" fontId="11" fillId="0" borderId="18" xfId="4" applyBorder="1" applyAlignment="1">
      <alignment wrapText="1"/>
    </xf>
    <xf numFmtId="0" fontId="7" fillId="4" borderId="3" xfId="3" applyNumberFormat="1" applyFont="1" applyFill="1" applyBorder="1" applyAlignment="1" applyProtection="1">
      <alignment wrapText="1"/>
      <protection locked="0"/>
    </xf>
    <xf numFmtId="164" fontId="7" fillId="5" borderId="3" xfId="3" applyNumberFormat="1" applyFont="1" applyFill="1" applyBorder="1" applyAlignment="1">
      <alignment wrapText="1"/>
    </xf>
    <xf numFmtId="10" fontId="7" fillId="0" borderId="3" xfId="3" applyNumberFormat="1" applyFont="1" applyFill="1" applyBorder="1" applyAlignment="1">
      <alignment wrapText="1"/>
    </xf>
    <xf numFmtId="164" fontId="7" fillId="5" borderId="32" xfId="3" applyNumberFormat="1" applyFont="1" applyFill="1" applyBorder="1" applyAlignment="1">
      <alignment wrapText="1"/>
    </xf>
    <xf numFmtId="0" fontId="7" fillId="0" borderId="20" xfId="4" applyFont="1" applyBorder="1" applyAlignment="1">
      <alignment wrapText="1"/>
    </xf>
    <xf numFmtId="0" fontId="7" fillId="0" borderId="7" xfId="4" applyFont="1" applyBorder="1" applyAlignment="1">
      <alignment horizontal="center"/>
    </xf>
    <xf numFmtId="0" fontId="6" fillId="5" borderId="1" xfId="4" applyFont="1" applyFill="1" applyBorder="1" applyAlignment="1">
      <alignment horizontal="left" vertical="top" wrapText="1"/>
    </xf>
    <xf numFmtId="0" fontId="7" fillId="4" borderId="1" xfId="4" applyFont="1" applyFill="1" applyBorder="1" applyAlignment="1" applyProtection="1">
      <alignment horizontal="center" vertical="top" wrapText="1"/>
      <protection locked="0"/>
    </xf>
    <xf numFmtId="0" fontId="7" fillId="4" borderId="15" xfId="4" applyFont="1" applyFill="1" applyBorder="1" applyAlignment="1" applyProtection="1">
      <alignment horizontal="center" vertical="top" wrapText="1"/>
      <protection locked="0"/>
    </xf>
    <xf numFmtId="0" fontId="6" fillId="5" borderId="21" xfId="4" applyFont="1" applyFill="1" applyBorder="1" applyAlignment="1">
      <alignment horizontal="left" vertical="top" wrapText="1"/>
    </xf>
    <xf numFmtId="0" fontId="7" fillId="0" borderId="21" xfId="4" applyFont="1" applyBorder="1" applyAlignment="1">
      <alignment wrapText="1"/>
    </xf>
    <xf numFmtId="0" fontId="7" fillId="4" borderId="21" xfId="4" applyFont="1" applyFill="1" applyBorder="1" applyAlignment="1" applyProtection="1">
      <alignment horizontal="center" vertical="top" wrapText="1"/>
      <protection locked="0"/>
    </xf>
    <xf numFmtId="0" fontId="7" fillId="4" borderId="22" xfId="4" applyFont="1" applyFill="1" applyBorder="1" applyAlignment="1" applyProtection="1">
      <alignment horizontal="center" vertical="top" wrapText="1"/>
      <protection locked="0"/>
    </xf>
    <xf numFmtId="0" fontId="7" fillId="4" borderId="12" xfId="2" applyFill="1" applyBorder="1" applyAlignment="1" applyProtection="1">
      <alignment horizontal="center" vertical="top" wrapText="1"/>
      <protection locked="0"/>
    </xf>
    <xf numFmtId="0" fontId="7" fillId="4" borderId="33" xfId="2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164" fontId="0" fillId="4" borderId="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1" fillId="5" borderId="0" xfId="4" applyFill="1" applyAlignment="1" applyProtection="1">
      <alignment horizontal="left"/>
      <protection locked="0"/>
    </xf>
    <xf numFmtId="164" fontId="7" fillId="5" borderId="9" xfId="3" applyNumberFormat="1" applyFont="1" applyFill="1" applyBorder="1" applyAlignment="1" applyProtection="1">
      <alignment wrapText="1"/>
    </xf>
    <xf numFmtId="10" fontId="7" fillId="5" borderId="3" xfId="3" applyNumberFormat="1" applyFont="1" applyFill="1" applyBorder="1" applyAlignment="1" applyProtection="1">
      <alignment wrapText="1"/>
    </xf>
    <xf numFmtId="165" fontId="0" fillId="4" borderId="1" xfId="1" applyNumberFormat="1" applyFont="1" applyFill="1" applyBorder="1" applyProtection="1">
      <protection locked="0"/>
    </xf>
    <xf numFmtId="10" fontId="3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4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8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7" fillId="0" borderId="16" xfId="4" applyFont="1" applyBorder="1"/>
    <xf numFmtId="0" fontId="11" fillId="0" borderId="17" xfId="4" applyBorder="1"/>
    <xf numFmtId="0" fontId="7" fillId="0" borderId="16" xfId="4" applyFont="1" applyBorder="1" applyAlignment="1">
      <alignment wrapText="1"/>
    </xf>
    <xf numFmtId="0" fontId="11" fillId="0" borderId="17" xfId="4" applyBorder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/>
      <protection locked="0"/>
    </xf>
    <xf numFmtId="0" fontId="0" fillId="4" borderId="26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center"/>
      <protection locked="0"/>
    </xf>
  </cellXfs>
  <cellStyles count="5">
    <cellStyle name="Komma" xfId="1" builtinId="3"/>
    <cellStyle name="Komma 2" xfId="3" xr:uid="{6139015E-02D0-4741-84AD-35F23A251D7A}"/>
    <cellStyle name="Standard" xfId="0" builtinId="0"/>
    <cellStyle name="Standard 2" xfId="2" xr:uid="{6BFDE1A4-A7C6-40C5-B6F7-AA7BDD90F343}"/>
    <cellStyle name="Standard 3" xfId="4" xr:uid="{01D49BE1-60E1-4112-862B-9792B78C8579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E\Desktop\Muster_Beispieltabelle%20f&#252;r%20FN1.xlsx" TargetMode="External"/><Relationship Id="rId1" Type="http://schemas.openxmlformats.org/officeDocument/2006/relationships/externalLinkPath" Target="Muster_Beispieltabelle%20f&#252;r%20FN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rechnung"/>
      <sheetName val="Gesamterlösermittlung Jahr 1"/>
      <sheetName val="Fahrgastzahlen "/>
    </sheetNames>
    <sheetDataSet>
      <sheetData sheetId="0">
        <row r="3">
          <cell r="B3"/>
        </row>
        <row r="4">
          <cell r="B4"/>
        </row>
        <row r="5">
          <cell r="B5"/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showWhiteSpace="0" view="pageLayout" topLeftCell="A23" zoomScale="90" zoomScaleNormal="100" zoomScalePageLayoutView="90" workbookViewId="0">
      <selection activeCell="C20" sqref="C20"/>
    </sheetView>
  </sheetViews>
  <sheetFormatPr baseColWidth="10" defaultColWidth="11.44140625" defaultRowHeight="14.4" x14ac:dyDescent="0.3"/>
  <cols>
    <col min="1" max="1" width="38.6640625" style="2" customWidth="1"/>
    <col min="2" max="2" width="13.88671875" style="3" customWidth="1"/>
    <col min="3" max="3" width="13.33203125" style="1" customWidth="1"/>
    <col min="4" max="5" width="13.44140625" style="1" customWidth="1"/>
    <col min="6" max="6" width="16.5546875" style="1" customWidth="1"/>
    <col min="7" max="7" width="17.88671875" style="1" customWidth="1"/>
    <col min="8" max="8" width="11.44140625" style="1"/>
    <col min="9" max="9" width="14.44140625" style="1" customWidth="1"/>
    <col min="10" max="16384" width="11.44140625" style="1"/>
  </cols>
  <sheetData>
    <row r="1" spans="1:7" x14ac:dyDescent="0.3">
      <c r="A1" s="28" t="s">
        <v>39</v>
      </c>
      <c r="B1"/>
      <c r="C1"/>
      <c r="D1"/>
      <c r="E1"/>
      <c r="F1" s="27"/>
      <c r="G1" s="27"/>
    </row>
    <row r="2" spans="1:7" x14ac:dyDescent="0.3">
      <c r="A2" s="28"/>
      <c r="B2"/>
      <c r="C2"/>
      <c r="D2"/>
      <c r="E2"/>
      <c r="F2" s="27"/>
      <c r="G2" s="27"/>
    </row>
    <row r="3" spans="1:7" x14ac:dyDescent="0.3">
      <c r="A3" s="28" t="s">
        <v>49</v>
      </c>
      <c r="B3" s="88"/>
      <c r="C3" s="88"/>
      <c r="D3" s="88"/>
      <c r="E3" s="88"/>
      <c r="F3" s="27"/>
      <c r="G3" s="27"/>
    </row>
    <row r="4" spans="1:7" x14ac:dyDescent="0.3">
      <c r="A4" s="28" t="s">
        <v>48</v>
      </c>
      <c r="B4" s="88"/>
      <c r="C4" s="88"/>
      <c r="D4" s="88"/>
      <c r="E4" s="88"/>
      <c r="F4" s="27"/>
      <c r="G4" s="27"/>
    </row>
    <row r="5" spans="1:7" x14ac:dyDescent="0.3">
      <c r="A5" s="28" t="s">
        <v>32</v>
      </c>
      <c r="B5" s="88"/>
      <c r="C5" s="88"/>
      <c r="D5" s="88"/>
      <c r="E5" s="88"/>
      <c r="F5" s="27"/>
      <c r="G5" s="27"/>
    </row>
    <row r="6" spans="1:7" x14ac:dyDescent="0.3">
      <c r="A6" s="28" t="s">
        <v>52</v>
      </c>
      <c r="B6" s="72"/>
      <c r="C6"/>
      <c r="D6"/>
      <c r="E6"/>
      <c r="F6" s="27"/>
      <c r="G6" s="27"/>
    </row>
    <row r="7" spans="1:7" x14ac:dyDescent="0.3">
      <c r="A7" s="28" t="s">
        <v>41</v>
      </c>
      <c r="B7" s="73"/>
      <c r="C7"/>
      <c r="D7"/>
      <c r="E7"/>
      <c r="F7" s="27"/>
      <c r="G7" s="27"/>
    </row>
    <row r="8" spans="1:7" x14ac:dyDescent="0.3">
      <c r="A8" s="28" t="s">
        <v>85</v>
      </c>
      <c r="B8" s="73"/>
    </row>
    <row r="9" spans="1:7" x14ac:dyDescent="0.3">
      <c r="A9" s="28" t="s">
        <v>42</v>
      </c>
      <c r="B9" s="73" t="s">
        <v>82</v>
      </c>
      <c r="C9"/>
      <c r="D9"/>
      <c r="E9"/>
      <c r="F9" s="27"/>
      <c r="G9" s="27"/>
    </row>
    <row r="10" spans="1:7" x14ac:dyDescent="0.3">
      <c r="A10" s="28"/>
      <c r="B10" s="28"/>
      <c r="C10"/>
      <c r="D10"/>
      <c r="E10"/>
      <c r="F10" s="27"/>
      <c r="G10" s="27"/>
    </row>
    <row r="11" spans="1:7" x14ac:dyDescent="0.3">
      <c r="A11" s="28"/>
      <c r="B11" s="28"/>
      <c r="C11"/>
      <c r="D11"/>
      <c r="E11"/>
      <c r="F11" s="27"/>
      <c r="G11" s="27"/>
    </row>
    <row r="12" spans="1:7" x14ac:dyDescent="0.3">
      <c r="A12" s="4"/>
      <c r="B12" s="5" t="str">
        <f>IF(B6="","",B6)</f>
        <v/>
      </c>
      <c r="C12" s="5" t="str">
        <f>IF($B$6="","",B12+1)</f>
        <v/>
      </c>
      <c r="D12" s="5" t="str">
        <f t="shared" ref="D12:E12" si="0">IF($B$6="","",C12+1)</f>
        <v/>
      </c>
      <c r="E12" s="5" t="str">
        <f t="shared" si="0"/>
        <v/>
      </c>
      <c r="F12" s="5" t="str">
        <f>IF($B$6="","",E12+1)</f>
        <v/>
      </c>
      <c r="G12" s="6" t="s">
        <v>0</v>
      </c>
    </row>
    <row r="13" spans="1:7" ht="35.4" customHeight="1" x14ac:dyDescent="0.3">
      <c r="A13" s="92" t="s">
        <v>51</v>
      </c>
      <c r="B13" s="93"/>
      <c r="C13" s="93"/>
      <c r="D13" s="93"/>
      <c r="E13" s="93"/>
      <c r="F13" s="93"/>
      <c r="G13" s="94"/>
    </row>
    <row r="14" spans="1:7" x14ac:dyDescent="0.3">
      <c r="A14" s="7" t="s">
        <v>47</v>
      </c>
      <c r="B14" s="74"/>
      <c r="C14" s="74"/>
      <c r="D14" s="74"/>
      <c r="E14" s="74"/>
      <c r="F14" s="74"/>
      <c r="G14" s="6"/>
    </row>
    <row r="15" spans="1:7" ht="28.8" customHeight="1" x14ac:dyDescent="0.3">
      <c r="A15" s="92" t="s">
        <v>54</v>
      </c>
      <c r="B15" s="93"/>
      <c r="C15" s="93"/>
      <c r="D15" s="93"/>
      <c r="E15" s="93"/>
      <c r="F15" s="93"/>
      <c r="G15" s="94"/>
    </row>
    <row r="16" spans="1:7" x14ac:dyDescent="0.3">
      <c r="A16" s="7" t="s">
        <v>1</v>
      </c>
      <c r="B16" s="86"/>
      <c r="C16" s="86"/>
      <c r="D16" s="86"/>
      <c r="E16" s="86"/>
      <c r="F16" s="86"/>
      <c r="G16" s="8">
        <f>SUM(B16:F16)</f>
        <v>0</v>
      </c>
    </row>
    <row r="17" spans="1:9" ht="15" thickBot="1" x14ac:dyDescent="0.35">
      <c r="A17" s="11" t="s">
        <v>2</v>
      </c>
      <c r="B17" s="82"/>
      <c r="C17" s="82"/>
      <c r="D17" s="82"/>
      <c r="E17" s="82"/>
      <c r="F17" s="82"/>
      <c r="G17" s="12">
        <f>SUM(B17:F17)</f>
        <v>0</v>
      </c>
      <c r="I17" s="33"/>
    </row>
    <row r="18" spans="1:9" ht="15" thickTop="1" x14ac:dyDescent="0.3">
      <c r="A18" s="9" t="s">
        <v>3</v>
      </c>
      <c r="B18" s="87"/>
      <c r="C18" s="87"/>
      <c r="D18" s="87"/>
      <c r="E18" s="87"/>
      <c r="F18" s="87"/>
      <c r="G18" s="10">
        <f>G16-G17</f>
        <v>0</v>
      </c>
    </row>
    <row r="19" spans="1:9" ht="27" thickBot="1" x14ac:dyDescent="0.35">
      <c r="A19" s="11" t="s">
        <v>4</v>
      </c>
      <c r="B19" s="82"/>
      <c r="C19" s="82"/>
      <c r="D19" s="82"/>
      <c r="E19" s="82"/>
      <c r="F19" s="82"/>
      <c r="G19" s="12">
        <f>SUM(B19:F19)</f>
        <v>0</v>
      </c>
    </row>
    <row r="20" spans="1:9" ht="27" thickTop="1" x14ac:dyDescent="0.3">
      <c r="A20" s="9" t="s">
        <v>11</v>
      </c>
      <c r="B20" s="87"/>
      <c r="C20" s="87"/>
      <c r="D20" s="87"/>
      <c r="E20" s="87"/>
      <c r="F20" s="87"/>
      <c r="G20" s="10">
        <f>SUM(B20:F20)</f>
        <v>0</v>
      </c>
    </row>
    <row r="21" spans="1:9" ht="7.2" customHeight="1" x14ac:dyDescent="0.3">
      <c r="A21" s="14"/>
      <c r="B21" s="80"/>
      <c r="C21" s="80"/>
      <c r="D21" s="80"/>
      <c r="E21" s="80"/>
      <c r="F21" s="80"/>
      <c r="G21" s="15"/>
    </row>
    <row r="22" spans="1:9" ht="44.4" customHeight="1" x14ac:dyDescent="0.3">
      <c r="A22" s="9" t="s">
        <v>55</v>
      </c>
      <c r="B22" s="83" t="str">
        <f>IF(B14="","",B19-B20)</f>
        <v/>
      </c>
      <c r="C22" s="83" t="str">
        <f t="shared" ref="C22:F22" si="1">IF(C14="","",C19-C20)</f>
        <v/>
      </c>
      <c r="D22" s="83" t="str">
        <f t="shared" si="1"/>
        <v/>
      </c>
      <c r="E22" s="83" t="str">
        <f t="shared" si="1"/>
        <v/>
      </c>
      <c r="F22" s="83" t="str">
        <f t="shared" si="1"/>
        <v/>
      </c>
      <c r="G22" s="10">
        <f>SUM(B22:F22)</f>
        <v>0</v>
      </c>
    </row>
    <row r="23" spans="1:9" ht="98.4" customHeight="1" x14ac:dyDescent="0.3">
      <c r="A23" s="98"/>
      <c r="B23" s="99"/>
      <c r="C23" s="99"/>
      <c r="D23" s="99"/>
      <c r="E23" s="99"/>
      <c r="F23" s="99"/>
      <c r="G23" s="100"/>
    </row>
    <row r="24" spans="1:9" ht="31.2" customHeight="1" x14ac:dyDescent="0.3">
      <c r="A24" s="95"/>
      <c r="B24" s="96"/>
      <c r="C24" s="96"/>
      <c r="D24" s="96"/>
      <c r="E24" s="96"/>
      <c r="F24" s="96"/>
      <c r="G24" s="97"/>
    </row>
    <row r="25" spans="1:9" ht="36.6" customHeight="1" x14ac:dyDescent="0.3">
      <c r="A25" s="4" t="s">
        <v>43</v>
      </c>
      <c r="B25" s="5" t="str">
        <f>B12</f>
        <v/>
      </c>
      <c r="C25" s="5" t="str">
        <f t="shared" ref="C25:F25" si="2">C12</f>
        <v/>
      </c>
      <c r="D25" s="5" t="str">
        <f t="shared" si="2"/>
        <v/>
      </c>
      <c r="E25" s="5" t="str">
        <f t="shared" si="2"/>
        <v/>
      </c>
      <c r="F25" s="5" t="str">
        <f t="shared" si="2"/>
        <v/>
      </c>
      <c r="G25" s="5" t="s">
        <v>0</v>
      </c>
    </row>
    <row r="26" spans="1:9" ht="18.600000000000001" customHeight="1" x14ac:dyDescent="0.3">
      <c r="A26" s="92" t="s">
        <v>53</v>
      </c>
      <c r="B26" s="93"/>
      <c r="C26" s="93"/>
      <c r="D26" s="93"/>
      <c r="E26" s="93"/>
      <c r="F26" s="93"/>
      <c r="G26" s="94"/>
    </row>
    <row r="27" spans="1:9" ht="36.6" customHeight="1" x14ac:dyDescent="0.3">
      <c r="A27" s="7" t="s">
        <v>38</v>
      </c>
      <c r="B27" s="79"/>
      <c r="C27" s="79"/>
      <c r="D27" s="79"/>
      <c r="E27" s="79"/>
      <c r="F27" s="79"/>
      <c r="G27" s="6"/>
      <c r="I27" s="33"/>
    </row>
    <row r="28" spans="1:9" ht="10.8" customHeight="1" x14ac:dyDescent="0.3">
      <c r="A28" s="14"/>
      <c r="B28" s="80"/>
      <c r="C28" s="80"/>
      <c r="D28" s="80"/>
      <c r="E28" s="80"/>
      <c r="F28" s="80"/>
      <c r="G28" s="15"/>
    </row>
    <row r="29" spans="1:9" ht="28.2" customHeight="1" x14ac:dyDescent="0.3">
      <c r="A29" s="7" t="s">
        <v>5</v>
      </c>
      <c r="B29" s="81" t="str">
        <f>IF(B14="","",ROUND(B8*(B14/365)*(1+B27),2))</f>
        <v/>
      </c>
      <c r="C29" s="81" t="str">
        <f>IF(C14="","",ROUND((B8*(1+B27))*(C14/365)*(1+C27),2))</f>
        <v/>
      </c>
      <c r="D29" s="81" t="str">
        <f>IF(D14="","",ROUND(C29*(D14/365)*(1+D27),2))</f>
        <v/>
      </c>
      <c r="E29" s="81" t="str">
        <f>IF(E14="","",ROUND(D29*(E14/365)*(1+E27),2))</f>
        <v/>
      </c>
      <c r="F29" s="81" t="str">
        <f>IF(F14="","",ROUND(E29*(F14/365)*(1+F27),2))</f>
        <v/>
      </c>
      <c r="G29" s="8">
        <f>SUM(B29:F29)</f>
        <v>0</v>
      </c>
    </row>
    <row r="30" spans="1:9" ht="21.6" customHeight="1" thickBot="1" x14ac:dyDescent="0.35">
      <c r="A30" s="11" t="s">
        <v>6</v>
      </c>
      <c r="B30" s="82"/>
      <c r="C30" s="82"/>
      <c r="D30" s="82"/>
      <c r="E30" s="82"/>
      <c r="F30" s="82"/>
      <c r="G30" s="12">
        <f>SUM(B30:F30)</f>
        <v>0</v>
      </c>
    </row>
    <row r="31" spans="1:9" ht="15" thickTop="1" x14ac:dyDescent="0.3">
      <c r="A31" s="9" t="s">
        <v>7</v>
      </c>
      <c r="B31" s="83" t="str">
        <f>IF(B14="","",B29-B30)</f>
        <v/>
      </c>
      <c r="C31" s="83" t="str">
        <f t="shared" ref="C31:E31" si="3">IF(C14="","",C29-C30)</f>
        <v/>
      </c>
      <c r="D31" s="83" t="str">
        <f t="shared" si="3"/>
        <v/>
      </c>
      <c r="E31" s="83" t="str">
        <f t="shared" si="3"/>
        <v/>
      </c>
      <c r="F31" s="83" t="str">
        <f>IF(F14="","",F29-F30)</f>
        <v/>
      </c>
      <c r="G31" s="10">
        <f>G29-G30</f>
        <v>0</v>
      </c>
    </row>
    <row r="32" spans="1:9" ht="15" thickBot="1" x14ac:dyDescent="0.35">
      <c r="A32" s="11" t="s">
        <v>8</v>
      </c>
      <c r="B32" s="84" t="str">
        <f>IF(B14="","",'Mehrerlösberechnung Jahr 1'!C15)</f>
        <v/>
      </c>
      <c r="C32" s="84" t="str">
        <f>IF(C14="","",'Mehrerlösberechnung Jahr 2'!C15)</f>
        <v/>
      </c>
      <c r="D32" s="84" t="str">
        <f>IF(D14="","",'Mehrerlösberechnung Jahr 3'!C15)</f>
        <v/>
      </c>
      <c r="E32" s="84" t="str">
        <f>IF(E14="","",'Mehrerlösberechnung Jahr 4'!C15)</f>
        <v/>
      </c>
      <c r="F32" s="84" t="str">
        <f>IF(F14="","",'Mehrerlösberechnung Jahr 5'!C15)</f>
        <v/>
      </c>
      <c r="G32" s="12">
        <f>SUM(B32:F32)</f>
        <v>0</v>
      </c>
    </row>
    <row r="33" spans="1:7" ht="15" thickTop="1" x14ac:dyDescent="0.3">
      <c r="A33" s="9" t="s">
        <v>9</v>
      </c>
      <c r="B33" s="83" t="str">
        <f>IF(B14="","",B31-B32)</f>
        <v/>
      </c>
      <c r="C33" s="83" t="str">
        <f t="shared" ref="C33:F33" si="4">IF(C14="","",C31-C32)</f>
        <v/>
      </c>
      <c r="D33" s="83" t="str">
        <f t="shared" si="4"/>
        <v/>
      </c>
      <c r="E33" s="83" t="str">
        <f t="shared" si="4"/>
        <v/>
      </c>
      <c r="F33" s="83" t="str">
        <f t="shared" si="4"/>
        <v/>
      </c>
      <c r="G33" s="10">
        <f>G31-G32</f>
        <v>0</v>
      </c>
    </row>
    <row r="34" spans="1:7" ht="7.2" customHeight="1" x14ac:dyDescent="0.3">
      <c r="A34" s="16"/>
      <c r="B34" s="85"/>
      <c r="C34" s="85"/>
      <c r="D34" s="85"/>
      <c r="E34" s="85"/>
      <c r="F34" s="85"/>
      <c r="G34" s="17"/>
    </row>
    <row r="35" spans="1:7" ht="27" thickBot="1" x14ac:dyDescent="0.35">
      <c r="A35" s="11" t="s">
        <v>10</v>
      </c>
      <c r="B35" s="84" t="str">
        <f>IF(B14="","",IF($B$9="JA",B33*0.6,B33*0.5))</f>
        <v/>
      </c>
      <c r="C35" s="84" t="str">
        <f t="shared" ref="C35:F35" si="5">IF(C14="","",IF($B$9="JA",C33*0.6,C33*0.5))</f>
        <v/>
      </c>
      <c r="D35" s="84" t="str">
        <f t="shared" si="5"/>
        <v/>
      </c>
      <c r="E35" s="84" t="str">
        <f t="shared" si="5"/>
        <v/>
      </c>
      <c r="F35" s="84" t="str">
        <f t="shared" si="5"/>
        <v/>
      </c>
      <c r="G35" s="12">
        <f>SUM(B35:F35)</f>
        <v>0</v>
      </c>
    </row>
    <row r="36" spans="1:7" ht="35.4" customHeight="1" thickTop="1" thickBot="1" x14ac:dyDescent="0.35">
      <c r="A36" s="13" t="s">
        <v>12</v>
      </c>
      <c r="B36" s="83" t="str">
        <f>IF(B14="","",B35-B20)</f>
        <v/>
      </c>
      <c r="C36" s="83" t="str">
        <f t="shared" ref="C36:F36" si="6">IF(C14="","",C35-C20)</f>
        <v/>
      </c>
      <c r="D36" s="83" t="str">
        <f t="shared" si="6"/>
        <v/>
      </c>
      <c r="E36" s="83" t="str">
        <f t="shared" si="6"/>
        <v/>
      </c>
      <c r="F36" s="83" t="str">
        <f t="shared" si="6"/>
        <v/>
      </c>
      <c r="G36" s="18">
        <f t="shared" ref="G36" si="7">G35-G20</f>
        <v>0</v>
      </c>
    </row>
    <row r="37" spans="1:7" ht="16.95" customHeight="1" thickTop="1" x14ac:dyDescent="0.3">
      <c r="A37" s="13" t="s">
        <v>40</v>
      </c>
      <c r="B37" s="89"/>
      <c r="C37" s="90"/>
      <c r="D37" s="90"/>
      <c r="E37" s="90"/>
      <c r="F37" s="91"/>
      <c r="G37" s="10">
        <f>IF(B7&lt;G35,B7-G20,G36)</f>
        <v>0</v>
      </c>
    </row>
  </sheetData>
  <sheetProtection algorithmName="SHA-512" hashValue="3SShV/j1WYNQbN+VM+AO9m+nkc0z4GM86jtPCiEipCeNhDr06KDdLY7EFGbJCi0li3GpCrt4vV7bE/fNl6+dqQ==" saltValue="h8JkPQRqyTWggM8mAb51hA==" spinCount="100000" sheet="1" objects="1" scenarios="1"/>
  <mergeCells count="9">
    <mergeCell ref="B3:E3"/>
    <mergeCell ref="B5:E5"/>
    <mergeCell ref="B4:E4"/>
    <mergeCell ref="B37:F37"/>
    <mergeCell ref="A13:G13"/>
    <mergeCell ref="A15:G15"/>
    <mergeCell ref="A24:G24"/>
    <mergeCell ref="A23:G23"/>
    <mergeCell ref="A26:G26"/>
  </mergeCells>
  <conditionalFormatting sqref="G37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dataValidations count="1">
    <dataValidation type="list" allowBlank="1" showInputMessage="1" showErrorMessage="1" sqref="B9" xr:uid="{FB78F01A-6BA7-446B-941B-74793EBC27C3}">
      <formula1>"Nein,Ja"</formula1>
    </dataValidation>
  </dataValidations>
  <pageMargins left="0.59055118110236227" right="0.59055118110236227" top="1.2204724409448819" bottom="0.4861111111111111" header="0.31496062992125984" footer="0.31496062992125984"/>
  <pageSetup paperSize="9" orientation="landscape" r:id="rId1"/>
  <headerFooter>
    <oddHeader>&amp;L&amp;"Univers LT 45 Light,Standard"Regiobus
&amp;C&amp;"Univers LT 45 Light,Fett"&amp;20Vorlage
Endabrechnung&amp;R&amp;G</oddHeader>
    <oddFooter>&amp;CSeite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CE17-94A3-4FF4-B72D-D021DB8A9286}">
  <dimension ref="A1:D40"/>
  <sheetViews>
    <sheetView zoomScale="85" zoomScaleNormal="85" workbookViewId="0">
      <selection activeCell="B9" sqref="B9"/>
    </sheetView>
  </sheetViews>
  <sheetFormatPr baseColWidth="10" defaultRowHeight="13.2" x14ac:dyDescent="0.25"/>
  <cols>
    <col min="1" max="1" width="19.6640625" style="38" customWidth="1"/>
    <col min="2" max="2" width="91.6640625" style="38" bestFit="1" customWidth="1"/>
    <col min="3" max="3" width="19.33203125" style="38" customWidth="1"/>
    <col min="4" max="4" width="38.6640625" style="38" customWidth="1"/>
    <col min="5" max="16384" width="11.5546875" style="38"/>
  </cols>
  <sheetData>
    <row r="1" spans="1:4" s="34" customFormat="1" ht="25.2" customHeight="1" x14ac:dyDescent="0.3">
      <c r="A1" s="101" t="s">
        <v>56</v>
      </c>
      <c r="B1" s="102"/>
      <c r="C1" s="102"/>
    </row>
    <row r="2" spans="1:4" x14ac:dyDescent="0.25">
      <c r="A2" s="35" t="s">
        <v>15</v>
      </c>
      <c r="B2" s="75" t="str">
        <f>Berechnung!B12</f>
        <v/>
      </c>
      <c r="C2" s="37"/>
    </row>
    <row r="3" spans="1:4" x14ac:dyDescent="0.25">
      <c r="A3" s="37"/>
    </row>
    <row r="4" spans="1:4" ht="13.8" thickBot="1" x14ac:dyDescent="0.3">
      <c r="A4" s="103" t="s">
        <v>16</v>
      </c>
      <c r="B4" s="104"/>
      <c r="C4" s="39"/>
      <c r="D4" s="40" t="s">
        <v>13</v>
      </c>
    </row>
    <row r="5" spans="1:4" x14ac:dyDescent="0.25">
      <c r="A5" s="41"/>
      <c r="B5" s="42" t="s">
        <v>17</v>
      </c>
      <c r="C5" s="19"/>
      <c r="D5" s="20"/>
    </row>
    <row r="6" spans="1:4" x14ac:dyDescent="0.25">
      <c r="A6" s="43" t="s">
        <v>18</v>
      </c>
      <c r="B6" s="44" t="s">
        <v>19</v>
      </c>
      <c r="C6" s="22"/>
      <c r="D6" s="22"/>
    </row>
    <row r="7" spans="1:4" x14ac:dyDescent="0.25">
      <c r="A7" s="43"/>
      <c r="B7" s="44" t="s">
        <v>57</v>
      </c>
      <c r="C7" s="23"/>
      <c r="D7" s="22"/>
    </row>
    <row r="8" spans="1:4" x14ac:dyDescent="0.25">
      <c r="A8" s="43" t="s">
        <v>18</v>
      </c>
      <c r="B8" s="44" t="s">
        <v>20</v>
      </c>
      <c r="C8" s="24">
        <f>C5*C7</f>
        <v>0</v>
      </c>
      <c r="D8" s="22"/>
    </row>
    <row r="9" spans="1:4" ht="21" customHeight="1" x14ac:dyDescent="0.25">
      <c r="A9" s="43" t="s">
        <v>18</v>
      </c>
      <c r="B9" s="21" t="s">
        <v>44</v>
      </c>
      <c r="C9" s="22"/>
      <c r="D9" s="45"/>
    </row>
    <row r="10" spans="1:4" ht="21" customHeight="1" x14ac:dyDescent="0.25">
      <c r="A10" s="43" t="s">
        <v>18</v>
      </c>
      <c r="B10" s="21" t="s">
        <v>45</v>
      </c>
      <c r="C10" s="22"/>
      <c r="D10" s="45"/>
    </row>
    <row r="11" spans="1:4" ht="21" customHeight="1" x14ac:dyDescent="0.25">
      <c r="A11" s="43" t="s">
        <v>18</v>
      </c>
      <c r="B11" s="21" t="s">
        <v>46</v>
      </c>
      <c r="C11" s="22"/>
      <c r="D11" s="45"/>
    </row>
    <row r="12" spans="1:4" ht="18.600000000000001" customHeight="1" x14ac:dyDescent="0.25">
      <c r="A12" s="43" t="s">
        <v>18</v>
      </c>
      <c r="B12" s="46" t="s">
        <v>31</v>
      </c>
      <c r="C12" s="25"/>
      <c r="D12" s="45"/>
    </row>
    <row r="13" spans="1:4" x14ac:dyDescent="0.25">
      <c r="A13" s="43" t="s">
        <v>18</v>
      </c>
      <c r="B13" s="46" t="s">
        <v>21</v>
      </c>
      <c r="C13" s="25"/>
      <c r="D13" s="25"/>
    </row>
    <row r="14" spans="1:4" ht="13.8" thickBot="1" x14ac:dyDescent="0.3">
      <c r="A14" s="47" t="s">
        <v>58</v>
      </c>
      <c r="B14" s="48" t="s">
        <v>59</v>
      </c>
      <c r="C14" s="49">
        <f>C25</f>
        <v>0</v>
      </c>
      <c r="D14" s="25"/>
    </row>
    <row r="15" spans="1:4" ht="14.4" thickTop="1" thickBot="1" x14ac:dyDescent="0.3">
      <c r="A15" s="50" t="s">
        <v>22</v>
      </c>
      <c r="B15" s="51" t="s">
        <v>23</v>
      </c>
      <c r="C15" s="52">
        <f>SUM(C5+C6+C8+C9+C10+C11+C12+C13)-C14</f>
        <v>0</v>
      </c>
      <c r="D15" s="53"/>
    </row>
    <row r="16" spans="1:4" ht="28.95" customHeight="1" x14ac:dyDescent="0.25">
      <c r="A16" s="54"/>
      <c r="B16" s="54"/>
      <c r="C16" s="55"/>
      <c r="D16" s="55"/>
    </row>
    <row r="17" spans="1:4" ht="14.4" customHeight="1" thickBot="1" x14ac:dyDescent="0.3">
      <c r="A17" s="105" t="s">
        <v>60</v>
      </c>
      <c r="B17" s="106"/>
      <c r="C17" s="106"/>
      <c r="D17" s="56"/>
    </row>
    <row r="18" spans="1:4" x14ac:dyDescent="0.25">
      <c r="A18" s="41"/>
      <c r="B18" s="42" t="s">
        <v>61</v>
      </c>
      <c r="C18" s="19"/>
      <c r="D18" s="19"/>
    </row>
    <row r="19" spans="1:4" x14ac:dyDescent="0.25">
      <c r="A19" s="43" t="s">
        <v>14</v>
      </c>
      <c r="B19" s="44" t="s">
        <v>62</v>
      </c>
      <c r="C19" s="23"/>
      <c r="D19" s="23"/>
    </row>
    <row r="20" spans="1:4" ht="13.95" customHeight="1" x14ac:dyDescent="0.25">
      <c r="A20" s="43" t="s">
        <v>67</v>
      </c>
      <c r="B20" s="44" t="s">
        <v>68</v>
      </c>
      <c r="C20" s="58">
        <f>C18*(1+C19)</f>
        <v>0</v>
      </c>
      <c r="D20" s="57"/>
    </row>
    <row r="21" spans="1:4" ht="13.95" customHeight="1" x14ac:dyDescent="0.25">
      <c r="A21" s="43" t="s">
        <v>18</v>
      </c>
      <c r="B21" s="44" t="s">
        <v>31</v>
      </c>
      <c r="C21" s="22"/>
      <c r="D21" s="57"/>
    </row>
    <row r="22" spans="1:4" ht="13.95" customHeight="1" x14ac:dyDescent="0.25">
      <c r="A22" s="43"/>
      <c r="B22" s="44" t="s">
        <v>70</v>
      </c>
      <c r="C22" s="59">
        <f>C7</f>
        <v>0</v>
      </c>
      <c r="D22" s="57"/>
    </row>
    <row r="23" spans="1:4" ht="13.95" customHeight="1" x14ac:dyDescent="0.25">
      <c r="A23" s="43" t="s">
        <v>18</v>
      </c>
      <c r="B23" s="44" t="s">
        <v>71</v>
      </c>
      <c r="C23" s="24">
        <f>C20*C22</f>
        <v>0</v>
      </c>
      <c r="D23" s="57"/>
    </row>
    <row r="24" spans="1:4" ht="13.8" thickBot="1" x14ac:dyDescent="0.3">
      <c r="A24" s="43" t="s">
        <v>18</v>
      </c>
      <c r="B24" s="46" t="s">
        <v>72</v>
      </c>
      <c r="C24" s="25"/>
      <c r="D24" s="25"/>
    </row>
    <row r="25" spans="1:4" ht="14.4" thickTop="1" thickBot="1" x14ac:dyDescent="0.3">
      <c r="A25" s="50" t="s">
        <v>22</v>
      </c>
      <c r="B25" s="51" t="s">
        <v>73</v>
      </c>
      <c r="C25" s="60">
        <f>SUM(C20+C21+C23+C24)</f>
        <v>0</v>
      </c>
      <c r="D25" s="60"/>
    </row>
    <row r="27" spans="1:4" ht="13.8" thickBot="1" x14ac:dyDescent="0.3"/>
    <row r="28" spans="1:4" x14ac:dyDescent="0.25">
      <c r="A28" s="61" t="s">
        <v>24</v>
      </c>
      <c r="B28" s="42" t="s">
        <v>74</v>
      </c>
      <c r="C28" s="26" t="s">
        <v>25</v>
      </c>
      <c r="D28" s="62" t="s">
        <v>26</v>
      </c>
    </row>
    <row r="29" spans="1:4" ht="14.4" x14ac:dyDescent="0.25">
      <c r="A29" s="63"/>
      <c r="B29" s="46" t="s">
        <v>27</v>
      </c>
      <c r="C29" s="64"/>
      <c r="D29" s="65"/>
    </row>
    <row r="30" spans="1:4" ht="14.4" x14ac:dyDescent="0.25">
      <c r="A30" s="63"/>
      <c r="B30" s="44" t="s">
        <v>84</v>
      </c>
      <c r="C30" s="64"/>
      <c r="D30" s="65"/>
    </row>
    <row r="31" spans="1:4" ht="14.4" x14ac:dyDescent="0.25">
      <c r="A31" s="63"/>
      <c r="B31" s="44" t="s">
        <v>28</v>
      </c>
      <c r="C31" s="64"/>
      <c r="D31" s="65"/>
    </row>
    <row r="32" spans="1:4" ht="14.4" x14ac:dyDescent="0.25">
      <c r="A32" s="63"/>
      <c r="B32" s="44" t="s">
        <v>75</v>
      </c>
      <c r="C32" s="64"/>
      <c r="D32" s="65"/>
    </row>
    <row r="33" spans="1:4" ht="14.4" x14ac:dyDescent="0.25">
      <c r="A33" s="63"/>
      <c r="B33" s="44" t="s">
        <v>29</v>
      </c>
      <c r="C33" s="64"/>
      <c r="D33" s="65"/>
    </row>
    <row r="34" spans="1:4" ht="14.4" x14ac:dyDescent="0.25">
      <c r="A34" s="63"/>
      <c r="B34" s="21" t="s">
        <v>44</v>
      </c>
      <c r="C34" s="64"/>
      <c r="D34" s="65"/>
    </row>
    <row r="35" spans="1:4" ht="14.4" x14ac:dyDescent="0.25">
      <c r="A35" s="63"/>
      <c r="B35" s="21" t="s">
        <v>80</v>
      </c>
      <c r="C35" s="70"/>
      <c r="D35" s="71"/>
    </row>
    <row r="36" spans="1:4" ht="14.4" x14ac:dyDescent="0.25">
      <c r="A36" s="63"/>
      <c r="B36" s="21" t="s">
        <v>81</v>
      </c>
      <c r="C36" s="70"/>
      <c r="D36" s="71"/>
    </row>
    <row r="37" spans="1:4" ht="14.4" x14ac:dyDescent="0.25">
      <c r="A37" s="63"/>
      <c r="B37" s="44" t="s">
        <v>31</v>
      </c>
      <c r="C37" s="64"/>
      <c r="D37" s="65"/>
    </row>
    <row r="38" spans="1:4" ht="26.4" x14ac:dyDescent="0.25">
      <c r="A38" s="63"/>
      <c r="B38" s="44" t="s">
        <v>76</v>
      </c>
      <c r="C38" s="64" t="s">
        <v>30</v>
      </c>
      <c r="D38" s="65"/>
    </row>
    <row r="39" spans="1:4" ht="14.4" x14ac:dyDescent="0.25">
      <c r="A39" s="63"/>
      <c r="B39" s="44" t="s">
        <v>77</v>
      </c>
      <c r="C39" s="64"/>
      <c r="D39" s="65"/>
    </row>
    <row r="40" spans="1:4" ht="15" thickBot="1" x14ac:dyDescent="0.3">
      <c r="A40" s="66"/>
      <c r="B40" s="67" t="s">
        <v>78</v>
      </c>
      <c r="C40" s="68" t="s">
        <v>79</v>
      </c>
      <c r="D40" s="69"/>
    </row>
  </sheetData>
  <sheetProtection algorithmName="SHA-512" hashValue="69hHMbwg2d8EhvoSTR8mDZnyliw5kkVSDytLp1EbEwqpZ7GCQF0U1UKo32DwAuvRlpo8yGMvIG+Pvh9pKFuA5g==" saltValue="ef4oUlDIJq54udqN3bBtzg==" spinCount="100000" sheet="1" objects="1" scenarios="1"/>
  <mergeCells count="3">
    <mergeCell ref="A1:C1"/>
    <mergeCell ref="A4:B4"/>
    <mergeCell ref="A17:C17"/>
  </mergeCells>
  <dataValidations count="2">
    <dataValidation type="list" allowBlank="1" showInputMessage="1" showErrorMessage="1" sqref="C40" xr:uid="{09772606-BD24-4E5C-8858-B010A165F276}">
      <formula1>"Verbundtarif,Haustarif "</formula1>
    </dataValidation>
    <dataValidation type="list" allowBlank="1" showInputMessage="1" showErrorMessage="1" sqref="C38" xr:uid="{98AFB110-B3FC-4289-B03F-D59989E1B4BD}">
      <formula1>"Ja,Nein"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B91F-E757-44B2-B58F-E0570AEABBBE}">
  <dimension ref="A1:D41"/>
  <sheetViews>
    <sheetView topLeftCell="A8" zoomScale="85" zoomScaleNormal="85" workbookViewId="0">
      <selection activeCell="B23" sqref="B23"/>
    </sheetView>
  </sheetViews>
  <sheetFormatPr baseColWidth="10" defaultRowHeight="13.2" x14ac:dyDescent="0.25"/>
  <cols>
    <col min="1" max="1" width="19.6640625" style="38" customWidth="1"/>
    <col min="2" max="2" width="91.6640625" style="38" bestFit="1" customWidth="1"/>
    <col min="3" max="3" width="19.33203125" style="38" customWidth="1"/>
    <col min="4" max="4" width="38.6640625" style="38" customWidth="1"/>
    <col min="5" max="16384" width="11.5546875" style="38"/>
  </cols>
  <sheetData>
    <row r="1" spans="1:4" s="34" customFormat="1" ht="25.2" customHeight="1" x14ac:dyDescent="0.3">
      <c r="A1" s="101" t="s">
        <v>56</v>
      </c>
      <c r="B1" s="102"/>
      <c r="C1" s="102"/>
    </row>
    <row r="2" spans="1:4" x14ac:dyDescent="0.25">
      <c r="A2" s="35" t="s">
        <v>15</v>
      </c>
      <c r="B2" s="36" t="str">
        <f>Berechnung!C12</f>
        <v/>
      </c>
      <c r="C2" s="37"/>
    </row>
    <row r="3" spans="1:4" x14ac:dyDescent="0.25">
      <c r="A3" s="37"/>
    </row>
    <row r="4" spans="1:4" ht="13.8" thickBot="1" x14ac:dyDescent="0.3">
      <c r="A4" s="103" t="s">
        <v>16</v>
      </c>
      <c r="B4" s="104"/>
      <c r="C4" s="39"/>
      <c r="D4" s="40" t="s">
        <v>13</v>
      </c>
    </row>
    <row r="5" spans="1:4" x14ac:dyDescent="0.25">
      <c r="A5" s="41"/>
      <c r="B5" s="42" t="s">
        <v>17</v>
      </c>
      <c r="C5" s="19"/>
      <c r="D5" s="20"/>
    </row>
    <row r="6" spans="1:4" x14ac:dyDescent="0.25">
      <c r="A6" s="43" t="s">
        <v>18</v>
      </c>
      <c r="B6" s="44" t="s">
        <v>19</v>
      </c>
      <c r="C6" s="22"/>
      <c r="D6" s="22"/>
    </row>
    <row r="7" spans="1:4" x14ac:dyDescent="0.25">
      <c r="A7" s="43"/>
      <c r="B7" s="44" t="s">
        <v>57</v>
      </c>
      <c r="C7" s="23"/>
      <c r="D7" s="22"/>
    </row>
    <row r="8" spans="1:4" x14ac:dyDescent="0.25">
      <c r="A8" s="43" t="s">
        <v>18</v>
      </c>
      <c r="B8" s="44" t="s">
        <v>20</v>
      </c>
      <c r="C8" s="24">
        <f>C5*C7</f>
        <v>0</v>
      </c>
      <c r="D8" s="22"/>
    </row>
    <row r="9" spans="1:4" ht="21" customHeight="1" x14ac:dyDescent="0.25">
      <c r="A9" s="43" t="s">
        <v>18</v>
      </c>
      <c r="B9" s="21" t="s">
        <v>44</v>
      </c>
      <c r="C9" s="22"/>
      <c r="D9" s="45"/>
    </row>
    <row r="10" spans="1:4" ht="21" customHeight="1" x14ac:dyDescent="0.25">
      <c r="A10" s="43" t="s">
        <v>18</v>
      </c>
      <c r="B10" s="21" t="s">
        <v>45</v>
      </c>
      <c r="C10" s="22"/>
      <c r="D10" s="45"/>
    </row>
    <row r="11" spans="1:4" ht="21" customHeight="1" x14ac:dyDescent="0.25">
      <c r="A11" s="43" t="s">
        <v>18</v>
      </c>
      <c r="B11" s="21" t="s">
        <v>46</v>
      </c>
      <c r="C11" s="22"/>
      <c r="D11" s="45"/>
    </row>
    <row r="12" spans="1:4" ht="23.4" customHeight="1" x14ac:dyDescent="0.25">
      <c r="A12" s="43" t="s">
        <v>18</v>
      </c>
      <c r="B12" s="46" t="s">
        <v>31</v>
      </c>
      <c r="C12" s="25"/>
      <c r="D12" s="45"/>
    </row>
    <row r="13" spans="1:4" x14ac:dyDescent="0.25">
      <c r="A13" s="43" t="s">
        <v>18</v>
      </c>
      <c r="B13" s="46" t="s">
        <v>21</v>
      </c>
      <c r="C13" s="25"/>
      <c r="D13" s="25"/>
    </row>
    <row r="14" spans="1:4" ht="13.8" thickBot="1" x14ac:dyDescent="0.3">
      <c r="A14" s="47" t="s">
        <v>58</v>
      </c>
      <c r="B14" s="48" t="s">
        <v>59</v>
      </c>
      <c r="C14" s="49">
        <f>C26</f>
        <v>0</v>
      </c>
      <c r="D14" s="25"/>
    </row>
    <row r="15" spans="1:4" ht="14.4" thickTop="1" thickBot="1" x14ac:dyDescent="0.3">
      <c r="A15" s="50" t="s">
        <v>22</v>
      </c>
      <c r="B15" s="51" t="s">
        <v>23</v>
      </c>
      <c r="C15" s="52">
        <f>SUM(C5+C6+C8+C9+C10+C11+C12+C13)-C14</f>
        <v>0</v>
      </c>
      <c r="D15" s="53"/>
    </row>
    <row r="16" spans="1:4" ht="28.95" customHeight="1" x14ac:dyDescent="0.25">
      <c r="A16" s="54"/>
      <c r="B16" s="54"/>
      <c r="C16" s="55"/>
      <c r="D16" s="55"/>
    </row>
    <row r="17" spans="1:4" ht="14.4" customHeight="1" thickBot="1" x14ac:dyDescent="0.3">
      <c r="A17" s="105" t="s">
        <v>60</v>
      </c>
      <c r="B17" s="106"/>
      <c r="C17" s="106"/>
      <c r="D17" s="56"/>
    </row>
    <row r="18" spans="1:4" x14ac:dyDescent="0.25">
      <c r="A18" s="41"/>
      <c r="B18" s="42" t="s">
        <v>61</v>
      </c>
      <c r="C18" s="76">
        <f>'Mehrerlösberechnung Jahr 1'!C18</f>
        <v>0</v>
      </c>
      <c r="D18" s="19"/>
    </row>
    <row r="19" spans="1:4" x14ac:dyDescent="0.25">
      <c r="A19" s="43" t="s">
        <v>14</v>
      </c>
      <c r="B19" s="44" t="s">
        <v>62</v>
      </c>
      <c r="C19" s="77">
        <f>'Mehrerlösberechnung Jahr 1'!C19</f>
        <v>0</v>
      </c>
      <c r="D19" s="23"/>
    </row>
    <row r="20" spans="1:4" x14ac:dyDescent="0.25">
      <c r="A20" s="43" t="s">
        <v>14</v>
      </c>
      <c r="B20" s="44" t="s">
        <v>63</v>
      </c>
      <c r="C20" s="23"/>
      <c r="D20" s="23"/>
    </row>
    <row r="21" spans="1:4" ht="13.95" customHeight="1" x14ac:dyDescent="0.25">
      <c r="A21" s="43" t="s">
        <v>67</v>
      </c>
      <c r="B21" s="44" t="s">
        <v>68</v>
      </c>
      <c r="C21" s="58">
        <f>C18*(1+C19)*(1+C20)</f>
        <v>0</v>
      </c>
      <c r="D21" s="57"/>
    </row>
    <row r="22" spans="1:4" ht="13.95" customHeight="1" x14ac:dyDescent="0.25">
      <c r="A22" s="43" t="s">
        <v>18</v>
      </c>
      <c r="B22" s="44" t="s">
        <v>69</v>
      </c>
      <c r="C22" s="22"/>
      <c r="D22" s="57"/>
    </row>
    <row r="23" spans="1:4" ht="13.95" customHeight="1" x14ac:dyDescent="0.25">
      <c r="A23" s="43"/>
      <c r="B23" s="44" t="s">
        <v>70</v>
      </c>
      <c r="C23" s="59">
        <f>C7</f>
        <v>0</v>
      </c>
      <c r="D23" s="57"/>
    </row>
    <row r="24" spans="1:4" ht="13.95" customHeight="1" x14ac:dyDescent="0.25">
      <c r="A24" s="43" t="s">
        <v>18</v>
      </c>
      <c r="B24" s="44" t="s">
        <v>71</v>
      </c>
      <c r="C24" s="24">
        <f>C21*C23</f>
        <v>0</v>
      </c>
      <c r="D24" s="57"/>
    </row>
    <row r="25" spans="1:4" ht="13.8" thickBot="1" x14ac:dyDescent="0.3">
      <c r="A25" s="43" t="s">
        <v>18</v>
      </c>
      <c r="B25" s="46" t="s">
        <v>72</v>
      </c>
      <c r="C25" s="25"/>
      <c r="D25" s="25"/>
    </row>
    <row r="26" spans="1:4" ht="14.4" thickTop="1" thickBot="1" x14ac:dyDescent="0.3">
      <c r="A26" s="50" t="s">
        <v>22</v>
      </c>
      <c r="B26" s="51" t="s">
        <v>73</v>
      </c>
      <c r="C26" s="60">
        <f>SUM(C21+C22+C24+C25)</f>
        <v>0</v>
      </c>
      <c r="D26" s="60"/>
    </row>
    <row r="28" spans="1:4" ht="13.8" thickBot="1" x14ac:dyDescent="0.3"/>
    <row r="29" spans="1:4" x14ac:dyDescent="0.25">
      <c r="A29" s="61" t="s">
        <v>24</v>
      </c>
      <c r="B29" s="42" t="s">
        <v>74</v>
      </c>
      <c r="C29" s="26" t="s">
        <v>25</v>
      </c>
      <c r="D29" s="62" t="s">
        <v>26</v>
      </c>
    </row>
    <row r="30" spans="1:4" ht="14.4" x14ac:dyDescent="0.25">
      <c r="A30" s="63"/>
      <c r="B30" s="46" t="s">
        <v>27</v>
      </c>
      <c r="C30" s="64"/>
      <c r="D30" s="65"/>
    </row>
    <row r="31" spans="1:4" ht="14.4" x14ac:dyDescent="0.25">
      <c r="A31" s="63"/>
      <c r="B31" s="44" t="s">
        <v>84</v>
      </c>
      <c r="C31" s="64"/>
      <c r="D31" s="65"/>
    </row>
    <row r="32" spans="1:4" ht="14.4" x14ac:dyDescent="0.25">
      <c r="A32" s="63"/>
      <c r="B32" s="44" t="s">
        <v>28</v>
      </c>
      <c r="C32" s="64"/>
      <c r="D32" s="65"/>
    </row>
    <row r="33" spans="1:4" ht="14.4" x14ac:dyDescent="0.25">
      <c r="A33" s="63"/>
      <c r="B33" s="44" t="s">
        <v>75</v>
      </c>
      <c r="C33" s="64"/>
      <c r="D33" s="65"/>
    </row>
    <row r="34" spans="1:4" ht="14.4" x14ac:dyDescent="0.25">
      <c r="A34" s="63"/>
      <c r="B34" s="44" t="s">
        <v>29</v>
      </c>
      <c r="C34" s="64"/>
      <c r="D34" s="65"/>
    </row>
    <row r="35" spans="1:4" ht="14.4" x14ac:dyDescent="0.25">
      <c r="A35" s="63"/>
      <c r="B35" s="44" t="s">
        <v>44</v>
      </c>
      <c r="C35" s="64"/>
      <c r="D35" s="65"/>
    </row>
    <row r="36" spans="1:4" ht="14.4" x14ac:dyDescent="0.25">
      <c r="A36" s="63"/>
      <c r="B36" s="44" t="s">
        <v>80</v>
      </c>
      <c r="C36" s="64"/>
      <c r="D36" s="65"/>
    </row>
    <row r="37" spans="1:4" ht="14.4" x14ac:dyDescent="0.25">
      <c r="A37" s="63"/>
      <c r="B37" s="44" t="s">
        <v>81</v>
      </c>
      <c r="C37" s="64"/>
      <c r="D37" s="65"/>
    </row>
    <row r="38" spans="1:4" ht="14.4" x14ac:dyDescent="0.25">
      <c r="A38" s="63"/>
      <c r="B38" s="44" t="s">
        <v>31</v>
      </c>
      <c r="C38" s="64"/>
      <c r="D38" s="65"/>
    </row>
    <row r="39" spans="1:4" ht="26.4" x14ac:dyDescent="0.25">
      <c r="A39" s="63"/>
      <c r="B39" s="44" t="s">
        <v>76</v>
      </c>
      <c r="C39" s="64" t="s">
        <v>30</v>
      </c>
      <c r="D39" s="65"/>
    </row>
    <row r="40" spans="1:4" ht="14.4" x14ac:dyDescent="0.25">
      <c r="A40" s="63"/>
      <c r="B40" s="44" t="s">
        <v>77</v>
      </c>
      <c r="C40" s="64"/>
      <c r="D40" s="65"/>
    </row>
    <row r="41" spans="1:4" ht="15" thickBot="1" x14ac:dyDescent="0.3">
      <c r="A41" s="66"/>
      <c r="B41" s="67" t="s">
        <v>78</v>
      </c>
      <c r="C41" s="68" t="s">
        <v>79</v>
      </c>
      <c r="D41" s="69"/>
    </row>
  </sheetData>
  <sheetProtection algorithmName="SHA-512" hashValue="G33Kx4okhldAGcmh0KDY+q4McsvMZqGxVaYnr98sBzS1InOC6wNIjeesbXkWX0YkoIRvjWF/xjy25xcWVg3bLw==" saltValue="9wg4N2dc2xfr+Fgl+FkN4w==" spinCount="100000" sheet="1" objects="1" scenarios="1"/>
  <mergeCells count="3">
    <mergeCell ref="A1:C1"/>
    <mergeCell ref="A4:B4"/>
    <mergeCell ref="A17:C17"/>
  </mergeCells>
  <dataValidations count="2">
    <dataValidation type="list" allowBlank="1" showInputMessage="1" showErrorMessage="1" sqref="C39" xr:uid="{A11312D2-E7B8-4189-824E-5BD82B457F23}">
      <formula1>"Ja,Nein"</formula1>
    </dataValidation>
    <dataValidation type="list" allowBlank="1" showInputMessage="1" showErrorMessage="1" sqref="C41" xr:uid="{E86D136A-9BEA-4158-B94A-6A9956D8F2BF}">
      <formula1>"Verbundtarif,Haustarif 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6DD9-40C3-4EB8-A1BE-25D96487969D}">
  <dimension ref="A1:D42"/>
  <sheetViews>
    <sheetView zoomScale="85" zoomScaleNormal="85" workbookViewId="0">
      <selection activeCell="C13" sqref="B12:C13"/>
    </sheetView>
  </sheetViews>
  <sheetFormatPr baseColWidth="10" defaultRowHeight="13.2" x14ac:dyDescent="0.25"/>
  <cols>
    <col min="1" max="1" width="19.6640625" style="38" customWidth="1"/>
    <col min="2" max="2" width="91.6640625" style="38" bestFit="1" customWidth="1"/>
    <col min="3" max="3" width="19.33203125" style="38" customWidth="1"/>
    <col min="4" max="4" width="38.6640625" style="38" customWidth="1"/>
    <col min="5" max="16384" width="11.5546875" style="38"/>
  </cols>
  <sheetData>
    <row r="1" spans="1:4" s="34" customFormat="1" ht="25.2" customHeight="1" x14ac:dyDescent="0.3">
      <c r="A1" s="101" t="s">
        <v>56</v>
      </c>
      <c r="B1" s="102"/>
      <c r="C1" s="102"/>
    </row>
    <row r="2" spans="1:4" x14ac:dyDescent="0.25">
      <c r="A2" s="35" t="s">
        <v>15</v>
      </c>
      <c r="B2" s="36" t="str">
        <f>Berechnung!D12</f>
        <v/>
      </c>
      <c r="C2" s="37"/>
    </row>
    <row r="3" spans="1:4" x14ac:dyDescent="0.25">
      <c r="A3" s="37"/>
    </row>
    <row r="4" spans="1:4" ht="13.8" thickBot="1" x14ac:dyDescent="0.3">
      <c r="A4" s="103" t="s">
        <v>16</v>
      </c>
      <c r="B4" s="104"/>
      <c r="C4" s="39"/>
      <c r="D4" s="40" t="s">
        <v>13</v>
      </c>
    </row>
    <row r="5" spans="1:4" x14ac:dyDescent="0.25">
      <c r="A5" s="41"/>
      <c r="B5" s="42" t="s">
        <v>17</v>
      </c>
      <c r="C5" s="19"/>
      <c r="D5" s="20"/>
    </row>
    <row r="6" spans="1:4" x14ac:dyDescent="0.25">
      <c r="A6" s="43" t="s">
        <v>18</v>
      </c>
      <c r="B6" s="44" t="s">
        <v>19</v>
      </c>
      <c r="C6" s="22"/>
      <c r="D6" s="22"/>
    </row>
    <row r="7" spans="1:4" x14ac:dyDescent="0.25">
      <c r="A7" s="43"/>
      <c r="B7" s="44" t="s">
        <v>57</v>
      </c>
      <c r="C7" s="23"/>
      <c r="D7" s="22"/>
    </row>
    <row r="8" spans="1:4" x14ac:dyDescent="0.25">
      <c r="A8" s="43" t="s">
        <v>18</v>
      </c>
      <c r="B8" s="44" t="s">
        <v>20</v>
      </c>
      <c r="C8" s="24">
        <f>C5*C7</f>
        <v>0</v>
      </c>
      <c r="D8" s="22"/>
    </row>
    <row r="9" spans="1:4" ht="21" customHeight="1" x14ac:dyDescent="0.25">
      <c r="A9" s="43" t="s">
        <v>18</v>
      </c>
      <c r="B9" s="21" t="s">
        <v>44</v>
      </c>
      <c r="C9" s="22"/>
      <c r="D9" s="45"/>
    </row>
    <row r="10" spans="1:4" ht="21" customHeight="1" x14ac:dyDescent="0.25">
      <c r="A10" s="43" t="s">
        <v>18</v>
      </c>
      <c r="B10" s="21" t="s">
        <v>45</v>
      </c>
      <c r="C10" s="22"/>
      <c r="D10" s="45"/>
    </row>
    <row r="11" spans="1:4" ht="21" customHeight="1" x14ac:dyDescent="0.25">
      <c r="A11" s="43" t="s">
        <v>18</v>
      </c>
      <c r="B11" s="21" t="s">
        <v>46</v>
      </c>
      <c r="C11" s="22"/>
      <c r="D11" s="45"/>
    </row>
    <row r="12" spans="1:4" ht="23.4" customHeight="1" x14ac:dyDescent="0.25">
      <c r="A12" s="43" t="s">
        <v>18</v>
      </c>
      <c r="B12" s="46" t="s">
        <v>31</v>
      </c>
      <c r="C12" s="25"/>
      <c r="D12" s="45"/>
    </row>
    <row r="13" spans="1:4" x14ac:dyDescent="0.25">
      <c r="A13" s="43" t="s">
        <v>18</v>
      </c>
      <c r="B13" s="46" t="s">
        <v>21</v>
      </c>
      <c r="C13" s="25"/>
      <c r="D13" s="25"/>
    </row>
    <row r="14" spans="1:4" ht="13.8" thickBot="1" x14ac:dyDescent="0.3">
      <c r="A14" s="47" t="s">
        <v>58</v>
      </c>
      <c r="B14" s="48" t="s">
        <v>59</v>
      </c>
      <c r="C14" s="49">
        <f>C27</f>
        <v>0</v>
      </c>
      <c r="D14" s="25"/>
    </row>
    <row r="15" spans="1:4" ht="14.4" thickTop="1" thickBot="1" x14ac:dyDescent="0.3">
      <c r="A15" s="50" t="s">
        <v>22</v>
      </c>
      <c r="B15" s="51" t="s">
        <v>23</v>
      </c>
      <c r="C15" s="52">
        <f>SUM(C5+C6+C8+C9+C10+C11+C12+C13)-C14</f>
        <v>0</v>
      </c>
      <c r="D15" s="53"/>
    </row>
    <row r="16" spans="1:4" ht="28.95" customHeight="1" x14ac:dyDescent="0.25">
      <c r="A16" s="54"/>
      <c r="B16" s="54"/>
      <c r="C16" s="55"/>
      <c r="D16" s="55"/>
    </row>
    <row r="17" spans="1:4" ht="14.4" customHeight="1" thickBot="1" x14ac:dyDescent="0.3">
      <c r="A17" s="105" t="s">
        <v>60</v>
      </c>
      <c r="B17" s="106"/>
      <c r="C17" s="106"/>
      <c r="D17" s="56"/>
    </row>
    <row r="18" spans="1:4" x14ac:dyDescent="0.25">
      <c r="A18" s="41"/>
      <c r="B18" s="42" t="s">
        <v>61</v>
      </c>
      <c r="C18" s="76">
        <f>'Mehrerlösberechnung Jahr 1'!C18</f>
        <v>0</v>
      </c>
      <c r="D18" s="19"/>
    </row>
    <row r="19" spans="1:4" x14ac:dyDescent="0.25">
      <c r="A19" s="43" t="s">
        <v>14</v>
      </c>
      <c r="B19" s="44" t="s">
        <v>62</v>
      </c>
      <c r="C19" s="77">
        <f>'Mehrerlösberechnung Jahr 1'!C19</f>
        <v>0</v>
      </c>
      <c r="D19" s="23"/>
    </row>
    <row r="20" spans="1:4" x14ac:dyDescent="0.25">
      <c r="A20" s="43" t="s">
        <v>14</v>
      </c>
      <c r="B20" s="44" t="s">
        <v>63</v>
      </c>
      <c r="C20" s="77">
        <f>'Mehrerlösberechnung Jahr 2'!C20</f>
        <v>0</v>
      </c>
      <c r="D20" s="23"/>
    </row>
    <row r="21" spans="1:4" x14ac:dyDescent="0.25">
      <c r="A21" s="43" t="s">
        <v>14</v>
      </c>
      <c r="B21" s="44" t="s">
        <v>64</v>
      </c>
      <c r="C21" s="23"/>
      <c r="D21" s="23"/>
    </row>
    <row r="22" spans="1:4" ht="13.95" customHeight="1" x14ac:dyDescent="0.25">
      <c r="A22" s="43" t="s">
        <v>67</v>
      </c>
      <c r="B22" s="44" t="s">
        <v>68</v>
      </c>
      <c r="C22" s="58">
        <f>C18*(1+C19)*(1+C20)*(1+C21)</f>
        <v>0</v>
      </c>
      <c r="D22" s="57"/>
    </row>
    <row r="23" spans="1:4" ht="13.95" customHeight="1" x14ac:dyDescent="0.25">
      <c r="A23" s="43" t="s">
        <v>18</v>
      </c>
      <c r="B23" s="44" t="s">
        <v>69</v>
      </c>
      <c r="C23" s="22"/>
      <c r="D23" s="57"/>
    </row>
    <row r="24" spans="1:4" ht="13.95" customHeight="1" x14ac:dyDescent="0.25">
      <c r="A24" s="43"/>
      <c r="B24" s="44" t="s">
        <v>70</v>
      </c>
      <c r="C24" s="59">
        <f>C7</f>
        <v>0</v>
      </c>
      <c r="D24" s="57"/>
    </row>
    <row r="25" spans="1:4" ht="13.95" customHeight="1" x14ac:dyDescent="0.25">
      <c r="A25" s="43" t="s">
        <v>18</v>
      </c>
      <c r="B25" s="44" t="s">
        <v>71</v>
      </c>
      <c r="C25" s="24">
        <f>C22*C24</f>
        <v>0</v>
      </c>
      <c r="D25" s="57"/>
    </row>
    <row r="26" spans="1:4" ht="13.8" thickBot="1" x14ac:dyDescent="0.3">
      <c r="A26" s="43" t="s">
        <v>18</v>
      </c>
      <c r="B26" s="46" t="s">
        <v>72</v>
      </c>
      <c r="C26" s="25"/>
      <c r="D26" s="25"/>
    </row>
    <row r="27" spans="1:4" ht="14.4" thickTop="1" thickBot="1" x14ac:dyDescent="0.3">
      <c r="A27" s="50" t="s">
        <v>22</v>
      </c>
      <c r="B27" s="51" t="s">
        <v>73</v>
      </c>
      <c r="C27" s="60">
        <f>SUM(C22+C23+C25+C26)</f>
        <v>0</v>
      </c>
      <c r="D27" s="60"/>
    </row>
    <row r="29" spans="1:4" ht="13.8" thickBot="1" x14ac:dyDescent="0.3"/>
    <row r="30" spans="1:4" x14ac:dyDescent="0.25">
      <c r="A30" s="61" t="s">
        <v>24</v>
      </c>
      <c r="B30" s="42" t="s">
        <v>74</v>
      </c>
      <c r="C30" s="26" t="s">
        <v>25</v>
      </c>
      <c r="D30" s="62" t="s">
        <v>26</v>
      </c>
    </row>
    <row r="31" spans="1:4" ht="14.4" x14ac:dyDescent="0.25">
      <c r="A31" s="63"/>
      <c r="B31" s="46" t="s">
        <v>27</v>
      </c>
      <c r="C31" s="64"/>
      <c r="D31" s="65"/>
    </row>
    <row r="32" spans="1:4" ht="14.4" x14ac:dyDescent="0.25">
      <c r="A32" s="63"/>
      <c r="B32" s="44" t="s">
        <v>84</v>
      </c>
      <c r="C32" s="64"/>
      <c r="D32" s="65"/>
    </row>
    <row r="33" spans="1:4" ht="14.4" x14ac:dyDescent="0.25">
      <c r="A33" s="63"/>
      <c r="B33" s="44" t="s">
        <v>28</v>
      </c>
      <c r="C33" s="64"/>
      <c r="D33" s="65"/>
    </row>
    <row r="34" spans="1:4" ht="14.4" x14ac:dyDescent="0.25">
      <c r="A34" s="63"/>
      <c r="B34" s="44" t="s">
        <v>75</v>
      </c>
      <c r="C34" s="64"/>
      <c r="D34" s="65"/>
    </row>
    <row r="35" spans="1:4" ht="14.4" x14ac:dyDescent="0.25">
      <c r="A35" s="63"/>
      <c r="B35" s="44" t="s">
        <v>29</v>
      </c>
      <c r="C35" s="64"/>
      <c r="D35" s="65"/>
    </row>
    <row r="36" spans="1:4" ht="14.4" x14ac:dyDescent="0.25">
      <c r="A36" s="63"/>
      <c r="B36" s="44" t="s">
        <v>44</v>
      </c>
      <c r="C36" s="64"/>
      <c r="D36" s="65"/>
    </row>
    <row r="37" spans="1:4" ht="14.4" x14ac:dyDescent="0.25">
      <c r="A37" s="63"/>
      <c r="B37" s="44" t="s">
        <v>80</v>
      </c>
      <c r="C37" s="64"/>
      <c r="D37" s="65"/>
    </row>
    <row r="38" spans="1:4" ht="14.4" x14ac:dyDescent="0.25">
      <c r="A38" s="63"/>
      <c r="B38" s="44" t="s">
        <v>81</v>
      </c>
      <c r="C38" s="64"/>
      <c r="D38" s="65"/>
    </row>
    <row r="39" spans="1:4" ht="14.4" x14ac:dyDescent="0.25">
      <c r="A39" s="63"/>
      <c r="B39" s="44" t="s">
        <v>31</v>
      </c>
      <c r="C39" s="64"/>
      <c r="D39" s="65"/>
    </row>
    <row r="40" spans="1:4" ht="26.4" x14ac:dyDescent="0.25">
      <c r="A40" s="63"/>
      <c r="B40" s="44" t="s">
        <v>76</v>
      </c>
      <c r="C40" s="64" t="s">
        <v>30</v>
      </c>
      <c r="D40" s="65"/>
    </row>
    <row r="41" spans="1:4" ht="14.4" x14ac:dyDescent="0.25">
      <c r="A41" s="63"/>
      <c r="B41" s="44" t="s">
        <v>77</v>
      </c>
      <c r="C41" s="64"/>
      <c r="D41" s="65"/>
    </row>
    <row r="42" spans="1:4" ht="15" thickBot="1" x14ac:dyDescent="0.3">
      <c r="A42" s="66"/>
      <c r="B42" s="67" t="s">
        <v>78</v>
      </c>
      <c r="C42" s="68" t="s">
        <v>79</v>
      </c>
      <c r="D42" s="69"/>
    </row>
  </sheetData>
  <sheetProtection algorithmName="SHA-512" hashValue="yFWHjDIopP08H9KmjMfs/hwjvscCiAtOAONWsl7ngC8Q3441jKlQR47OVcTOcjO1mD4ls0f3zLJOgfNnWvC9Sg==" saltValue="5YK3hvm1PJdhGzB4TadtAQ==" spinCount="100000" sheet="1" objects="1" scenarios="1"/>
  <mergeCells count="3">
    <mergeCell ref="A1:C1"/>
    <mergeCell ref="A4:B4"/>
    <mergeCell ref="A17:C17"/>
  </mergeCells>
  <dataValidations count="2">
    <dataValidation type="list" allowBlank="1" showInputMessage="1" showErrorMessage="1" sqref="C42" xr:uid="{3E6901F9-D8DB-42D8-B468-F71F54230CB2}">
      <formula1>"Verbundtarif,Haustarif "</formula1>
    </dataValidation>
    <dataValidation type="list" allowBlank="1" showInputMessage="1" showErrorMessage="1" sqref="C40" xr:uid="{E7F9B60C-EB69-4FD0-B02C-49467EE21FE1}">
      <formula1>"Ja,Nein"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4DD7-988C-4EAB-BF60-2E9C137B78A4}">
  <dimension ref="A1:D43"/>
  <sheetViews>
    <sheetView topLeftCell="A3" zoomScale="85" zoomScaleNormal="85" workbookViewId="0">
      <selection activeCell="D24" sqref="D24"/>
    </sheetView>
  </sheetViews>
  <sheetFormatPr baseColWidth="10" defaultRowHeight="13.2" x14ac:dyDescent="0.25"/>
  <cols>
    <col min="1" max="1" width="19.6640625" style="38" customWidth="1"/>
    <col min="2" max="2" width="91.6640625" style="38" bestFit="1" customWidth="1"/>
    <col min="3" max="3" width="19.33203125" style="38" customWidth="1"/>
    <col min="4" max="4" width="38.6640625" style="38" customWidth="1"/>
    <col min="5" max="16384" width="11.5546875" style="38"/>
  </cols>
  <sheetData>
    <row r="1" spans="1:4" s="34" customFormat="1" ht="25.2" customHeight="1" x14ac:dyDescent="0.3">
      <c r="A1" s="101" t="s">
        <v>56</v>
      </c>
      <c r="B1" s="102"/>
      <c r="C1" s="102"/>
    </row>
    <row r="2" spans="1:4" x14ac:dyDescent="0.25">
      <c r="A2" s="35" t="s">
        <v>15</v>
      </c>
      <c r="B2" s="36" t="str">
        <f>Berechnung!E12</f>
        <v/>
      </c>
      <c r="C2" s="37"/>
    </row>
    <row r="3" spans="1:4" x14ac:dyDescent="0.25">
      <c r="A3" s="37"/>
    </row>
    <row r="4" spans="1:4" ht="13.8" thickBot="1" x14ac:dyDescent="0.3">
      <c r="A4" s="103" t="s">
        <v>16</v>
      </c>
      <c r="B4" s="104"/>
      <c r="C4" s="39"/>
      <c r="D4" s="40" t="s">
        <v>13</v>
      </c>
    </row>
    <row r="5" spans="1:4" x14ac:dyDescent="0.25">
      <c r="A5" s="41"/>
      <c r="B5" s="42" t="s">
        <v>17</v>
      </c>
      <c r="C5" s="19"/>
      <c r="D5" s="20"/>
    </row>
    <row r="6" spans="1:4" x14ac:dyDescent="0.25">
      <c r="A6" s="43" t="s">
        <v>18</v>
      </c>
      <c r="B6" s="44" t="s">
        <v>19</v>
      </c>
      <c r="C6" s="22"/>
      <c r="D6" s="22"/>
    </row>
    <row r="7" spans="1:4" x14ac:dyDescent="0.25">
      <c r="A7" s="43"/>
      <c r="B7" s="44" t="s">
        <v>57</v>
      </c>
      <c r="C7" s="23"/>
      <c r="D7" s="22"/>
    </row>
    <row r="8" spans="1:4" x14ac:dyDescent="0.25">
      <c r="A8" s="43" t="s">
        <v>18</v>
      </c>
      <c r="B8" s="44" t="s">
        <v>20</v>
      </c>
      <c r="C8" s="24">
        <f>C5*C7</f>
        <v>0</v>
      </c>
      <c r="D8" s="22"/>
    </row>
    <row r="9" spans="1:4" ht="21" customHeight="1" x14ac:dyDescent="0.25">
      <c r="A9" s="43" t="s">
        <v>18</v>
      </c>
      <c r="B9" s="21" t="s">
        <v>44</v>
      </c>
      <c r="C9" s="22"/>
      <c r="D9" s="45"/>
    </row>
    <row r="10" spans="1:4" ht="21" customHeight="1" x14ac:dyDescent="0.25">
      <c r="A10" s="43" t="s">
        <v>18</v>
      </c>
      <c r="B10" s="21" t="s">
        <v>45</v>
      </c>
      <c r="C10" s="22"/>
      <c r="D10" s="45"/>
    </row>
    <row r="11" spans="1:4" ht="21" customHeight="1" x14ac:dyDescent="0.25">
      <c r="A11" s="43" t="s">
        <v>18</v>
      </c>
      <c r="B11" s="21" t="s">
        <v>46</v>
      </c>
      <c r="C11" s="22"/>
      <c r="D11" s="45"/>
    </row>
    <row r="12" spans="1:4" ht="23.4" customHeight="1" x14ac:dyDescent="0.25">
      <c r="A12" s="43" t="s">
        <v>18</v>
      </c>
      <c r="B12" s="46" t="s">
        <v>31</v>
      </c>
      <c r="C12" s="25"/>
      <c r="D12" s="45"/>
    </row>
    <row r="13" spans="1:4" x14ac:dyDescent="0.25">
      <c r="A13" s="43" t="s">
        <v>18</v>
      </c>
      <c r="B13" s="46" t="s">
        <v>21</v>
      </c>
      <c r="C13" s="25"/>
      <c r="D13" s="25"/>
    </row>
    <row r="14" spans="1:4" ht="13.8" thickBot="1" x14ac:dyDescent="0.3">
      <c r="A14" s="47" t="s">
        <v>58</v>
      </c>
      <c r="B14" s="48" t="s">
        <v>59</v>
      </c>
      <c r="C14" s="49">
        <f>C28</f>
        <v>0</v>
      </c>
      <c r="D14" s="25"/>
    </row>
    <row r="15" spans="1:4" ht="14.4" thickTop="1" thickBot="1" x14ac:dyDescent="0.3">
      <c r="A15" s="50" t="s">
        <v>22</v>
      </c>
      <c r="B15" s="51" t="s">
        <v>23</v>
      </c>
      <c r="C15" s="52">
        <f>SUM(C5+C6+C8+C9+C10+C11+C12+C13)-C14</f>
        <v>0</v>
      </c>
      <c r="D15" s="53"/>
    </row>
    <row r="16" spans="1:4" ht="28.95" customHeight="1" x14ac:dyDescent="0.25">
      <c r="A16" s="54"/>
      <c r="B16" s="54"/>
      <c r="C16" s="55"/>
      <c r="D16" s="55"/>
    </row>
    <row r="17" spans="1:4" ht="14.4" customHeight="1" thickBot="1" x14ac:dyDescent="0.3">
      <c r="A17" s="105" t="s">
        <v>60</v>
      </c>
      <c r="B17" s="106"/>
      <c r="C17" s="106"/>
      <c r="D17" s="56"/>
    </row>
    <row r="18" spans="1:4" x14ac:dyDescent="0.25">
      <c r="A18" s="41"/>
      <c r="B18" s="42" t="s">
        <v>61</v>
      </c>
      <c r="C18" s="76">
        <f>'Mehrerlösberechnung Jahr 1'!C18</f>
        <v>0</v>
      </c>
      <c r="D18" s="19"/>
    </row>
    <row r="19" spans="1:4" x14ac:dyDescent="0.25">
      <c r="A19" s="43" t="s">
        <v>14</v>
      </c>
      <c r="B19" s="44" t="s">
        <v>62</v>
      </c>
      <c r="C19" s="77">
        <f>'Mehrerlösberechnung Jahr 1'!C19</f>
        <v>0</v>
      </c>
      <c r="D19" s="23"/>
    </row>
    <row r="20" spans="1:4" x14ac:dyDescent="0.25">
      <c r="A20" s="43" t="s">
        <v>14</v>
      </c>
      <c r="B20" s="44" t="s">
        <v>63</v>
      </c>
      <c r="C20" s="77">
        <f>'Mehrerlösberechnung Jahr 2'!C20</f>
        <v>0</v>
      </c>
      <c r="D20" s="23"/>
    </row>
    <row r="21" spans="1:4" x14ac:dyDescent="0.25">
      <c r="A21" s="43" t="s">
        <v>14</v>
      </c>
      <c r="B21" s="44" t="s">
        <v>64</v>
      </c>
      <c r="C21" s="77">
        <f>'Mehrerlösberechnung Jahr 3'!C21</f>
        <v>0</v>
      </c>
      <c r="D21" s="23"/>
    </row>
    <row r="22" spans="1:4" x14ac:dyDescent="0.25">
      <c r="A22" s="43" t="s">
        <v>14</v>
      </c>
      <c r="B22" s="44" t="s">
        <v>65</v>
      </c>
      <c r="C22" s="23"/>
      <c r="D22" s="57"/>
    </row>
    <row r="23" spans="1:4" ht="13.95" customHeight="1" x14ac:dyDescent="0.25">
      <c r="A23" s="43" t="s">
        <v>67</v>
      </c>
      <c r="B23" s="44" t="s">
        <v>68</v>
      </c>
      <c r="C23" s="58">
        <f>C18*(1+C19)*(1+C20)*(1+C21)*(1+C22)</f>
        <v>0</v>
      </c>
      <c r="D23" s="57"/>
    </row>
    <row r="24" spans="1:4" ht="13.95" customHeight="1" x14ac:dyDescent="0.25">
      <c r="A24" s="43" t="s">
        <v>18</v>
      </c>
      <c r="B24" s="44" t="s">
        <v>69</v>
      </c>
      <c r="C24" s="22"/>
      <c r="D24" s="57"/>
    </row>
    <row r="25" spans="1:4" ht="13.95" customHeight="1" x14ac:dyDescent="0.25">
      <c r="A25" s="43"/>
      <c r="B25" s="44" t="s">
        <v>70</v>
      </c>
      <c r="C25" s="59">
        <f>C7</f>
        <v>0</v>
      </c>
      <c r="D25" s="57"/>
    </row>
    <row r="26" spans="1:4" ht="13.95" customHeight="1" x14ac:dyDescent="0.25">
      <c r="A26" s="43" t="s">
        <v>18</v>
      </c>
      <c r="B26" s="44" t="s">
        <v>71</v>
      </c>
      <c r="C26" s="24">
        <f>C23*C25</f>
        <v>0</v>
      </c>
      <c r="D26" s="57"/>
    </row>
    <row r="27" spans="1:4" ht="13.8" thickBot="1" x14ac:dyDescent="0.3">
      <c r="A27" s="43" t="s">
        <v>18</v>
      </c>
      <c r="B27" s="46" t="s">
        <v>72</v>
      </c>
      <c r="C27" s="25"/>
      <c r="D27" s="25"/>
    </row>
    <row r="28" spans="1:4" ht="14.4" thickTop="1" thickBot="1" x14ac:dyDescent="0.3">
      <c r="A28" s="50" t="s">
        <v>22</v>
      </c>
      <c r="B28" s="51" t="s">
        <v>73</v>
      </c>
      <c r="C28" s="60">
        <f>SUM(C23+C24+C26+C27)</f>
        <v>0</v>
      </c>
      <c r="D28" s="60"/>
    </row>
    <row r="30" spans="1:4" ht="13.8" thickBot="1" x14ac:dyDescent="0.3"/>
    <row r="31" spans="1:4" x14ac:dyDescent="0.25">
      <c r="A31" s="61" t="s">
        <v>24</v>
      </c>
      <c r="B31" s="42" t="s">
        <v>74</v>
      </c>
      <c r="C31" s="26" t="s">
        <v>25</v>
      </c>
      <c r="D31" s="62" t="s">
        <v>26</v>
      </c>
    </row>
    <row r="32" spans="1:4" ht="14.4" x14ac:dyDescent="0.25">
      <c r="A32" s="63"/>
      <c r="B32" s="46" t="s">
        <v>27</v>
      </c>
      <c r="C32" s="64"/>
      <c r="D32" s="65"/>
    </row>
    <row r="33" spans="1:4" ht="14.4" x14ac:dyDescent="0.25">
      <c r="A33" s="63"/>
      <c r="B33" s="44" t="s">
        <v>84</v>
      </c>
      <c r="C33" s="64"/>
      <c r="D33" s="65"/>
    </row>
    <row r="34" spans="1:4" ht="14.4" x14ac:dyDescent="0.25">
      <c r="A34" s="63"/>
      <c r="B34" s="44" t="s">
        <v>28</v>
      </c>
      <c r="C34" s="64"/>
      <c r="D34" s="65"/>
    </row>
    <row r="35" spans="1:4" ht="14.4" x14ac:dyDescent="0.25">
      <c r="A35" s="63"/>
      <c r="B35" s="44" t="s">
        <v>75</v>
      </c>
      <c r="C35" s="64"/>
      <c r="D35" s="65"/>
    </row>
    <row r="36" spans="1:4" ht="14.4" x14ac:dyDescent="0.25">
      <c r="A36" s="63"/>
      <c r="B36" s="44" t="s">
        <v>29</v>
      </c>
      <c r="C36" s="64"/>
      <c r="D36" s="65"/>
    </row>
    <row r="37" spans="1:4" ht="14.4" x14ac:dyDescent="0.25">
      <c r="A37" s="63"/>
      <c r="B37" s="44" t="s">
        <v>44</v>
      </c>
      <c r="C37" s="64"/>
      <c r="D37" s="65"/>
    </row>
    <row r="38" spans="1:4" ht="14.4" x14ac:dyDescent="0.25">
      <c r="A38" s="63"/>
      <c r="B38" s="44" t="s">
        <v>80</v>
      </c>
      <c r="C38" s="64"/>
      <c r="D38" s="65"/>
    </row>
    <row r="39" spans="1:4" ht="14.4" x14ac:dyDescent="0.25">
      <c r="A39" s="63"/>
      <c r="B39" s="44" t="s">
        <v>81</v>
      </c>
      <c r="C39" s="64"/>
      <c r="D39" s="65"/>
    </row>
    <row r="40" spans="1:4" ht="14.4" x14ac:dyDescent="0.25">
      <c r="A40" s="63"/>
      <c r="B40" s="44" t="s">
        <v>31</v>
      </c>
      <c r="C40" s="64"/>
      <c r="D40" s="65"/>
    </row>
    <row r="41" spans="1:4" ht="26.4" x14ac:dyDescent="0.25">
      <c r="A41" s="63"/>
      <c r="B41" s="44" t="s">
        <v>76</v>
      </c>
      <c r="C41" s="64" t="s">
        <v>30</v>
      </c>
      <c r="D41" s="65"/>
    </row>
    <row r="42" spans="1:4" ht="14.4" x14ac:dyDescent="0.25">
      <c r="A42" s="63"/>
      <c r="B42" s="44" t="s">
        <v>77</v>
      </c>
      <c r="C42" s="64"/>
      <c r="D42" s="65"/>
    </row>
    <row r="43" spans="1:4" ht="15" thickBot="1" x14ac:dyDescent="0.3">
      <c r="A43" s="66"/>
      <c r="B43" s="67" t="s">
        <v>78</v>
      </c>
      <c r="C43" s="68" t="s">
        <v>79</v>
      </c>
      <c r="D43" s="69"/>
    </row>
  </sheetData>
  <sheetProtection algorithmName="SHA-512" hashValue="f31pY5awNGV1NMoaYYFyfEaDxdoCuRFUQenHvbERk5ja/vWfSpo/7qBaXKGAKRpdJs73OyqOqfW+06TcXqhXMA==" saltValue="7b2kQ7l8YXdjyFnHn3ax1g==" spinCount="100000" sheet="1" objects="1" scenarios="1"/>
  <mergeCells count="3">
    <mergeCell ref="A1:C1"/>
    <mergeCell ref="A4:B4"/>
    <mergeCell ref="A17:C17"/>
  </mergeCells>
  <dataValidations count="2">
    <dataValidation type="list" allowBlank="1" showInputMessage="1" showErrorMessage="1" sqref="C41" xr:uid="{8E459A64-F2AF-487E-9907-3167EDCC94E5}">
      <formula1>"Ja,Nein"</formula1>
    </dataValidation>
    <dataValidation type="list" allowBlank="1" showInputMessage="1" showErrorMessage="1" sqref="C43" xr:uid="{610A0937-3C60-49E4-BB46-7ECA82F40FAF}">
      <formula1>"Verbundtarif,Haustarif 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6645-A791-49AC-AC15-A59E7DF85DB6}">
  <dimension ref="A1:D44"/>
  <sheetViews>
    <sheetView zoomScale="85" zoomScaleNormal="85" workbookViewId="0">
      <selection activeCell="D24" sqref="D24"/>
    </sheetView>
  </sheetViews>
  <sheetFormatPr baseColWidth="10" defaultRowHeight="13.2" x14ac:dyDescent="0.25"/>
  <cols>
    <col min="1" max="1" width="19.6640625" style="38" customWidth="1"/>
    <col min="2" max="2" width="91.6640625" style="38" bestFit="1" customWidth="1"/>
    <col min="3" max="3" width="19.33203125" style="38" customWidth="1"/>
    <col min="4" max="4" width="38.6640625" style="38" customWidth="1"/>
    <col min="5" max="16384" width="11.5546875" style="38"/>
  </cols>
  <sheetData>
    <row r="1" spans="1:4" s="34" customFormat="1" ht="25.2" customHeight="1" x14ac:dyDescent="0.3">
      <c r="A1" s="101" t="s">
        <v>56</v>
      </c>
      <c r="B1" s="102"/>
      <c r="C1" s="102"/>
    </row>
    <row r="2" spans="1:4" x14ac:dyDescent="0.25">
      <c r="A2" s="35" t="s">
        <v>15</v>
      </c>
      <c r="B2" s="36" t="str">
        <f>Berechnung!F12</f>
        <v/>
      </c>
      <c r="C2" s="37"/>
    </row>
    <row r="3" spans="1:4" x14ac:dyDescent="0.25">
      <c r="A3" s="37"/>
    </row>
    <row r="4" spans="1:4" ht="13.8" thickBot="1" x14ac:dyDescent="0.3">
      <c r="A4" s="103" t="s">
        <v>16</v>
      </c>
      <c r="B4" s="104"/>
      <c r="C4" s="39"/>
      <c r="D4" s="40" t="s">
        <v>13</v>
      </c>
    </row>
    <row r="5" spans="1:4" x14ac:dyDescent="0.25">
      <c r="A5" s="41"/>
      <c r="B5" s="42" t="s">
        <v>17</v>
      </c>
      <c r="C5" s="19"/>
      <c r="D5" s="20"/>
    </row>
    <row r="6" spans="1:4" x14ac:dyDescent="0.25">
      <c r="A6" s="43" t="s">
        <v>18</v>
      </c>
      <c r="B6" s="44" t="s">
        <v>19</v>
      </c>
      <c r="C6" s="22"/>
      <c r="D6" s="22"/>
    </row>
    <row r="7" spans="1:4" x14ac:dyDescent="0.25">
      <c r="A7" s="43"/>
      <c r="B7" s="44" t="s">
        <v>57</v>
      </c>
      <c r="C7" s="23"/>
      <c r="D7" s="22"/>
    </row>
    <row r="8" spans="1:4" x14ac:dyDescent="0.25">
      <c r="A8" s="43" t="s">
        <v>18</v>
      </c>
      <c r="B8" s="44" t="s">
        <v>20</v>
      </c>
      <c r="C8" s="24">
        <f>C5*C7</f>
        <v>0</v>
      </c>
      <c r="D8" s="22"/>
    </row>
    <row r="9" spans="1:4" ht="21" customHeight="1" x14ac:dyDescent="0.25">
      <c r="A9" s="43" t="s">
        <v>18</v>
      </c>
      <c r="B9" s="21" t="s">
        <v>44</v>
      </c>
      <c r="C9" s="22"/>
      <c r="D9" s="45"/>
    </row>
    <row r="10" spans="1:4" ht="21" customHeight="1" x14ac:dyDescent="0.25">
      <c r="A10" s="43" t="s">
        <v>18</v>
      </c>
      <c r="B10" s="21" t="s">
        <v>45</v>
      </c>
      <c r="C10" s="22"/>
      <c r="D10" s="45"/>
    </row>
    <row r="11" spans="1:4" ht="21" customHeight="1" x14ac:dyDescent="0.25">
      <c r="A11" s="43" t="s">
        <v>18</v>
      </c>
      <c r="B11" s="21" t="s">
        <v>46</v>
      </c>
      <c r="C11" s="22"/>
      <c r="D11" s="45"/>
    </row>
    <row r="12" spans="1:4" ht="23.4" customHeight="1" x14ac:dyDescent="0.25">
      <c r="A12" s="43" t="s">
        <v>18</v>
      </c>
      <c r="B12" s="46" t="s">
        <v>31</v>
      </c>
      <c r="C12" s="25"/>
      <c r="D12" s="45"/>
    </row>
    <row r="13" spans="1:4" x14ac:dyDescent="0.25">
      <c r="A13" s="43" t="s">
        <v>18</v>
      </c>
      <c r="B13" s="46" t="s">
        <v>21</v>
      </c>
      <c r="C13" s="25"/>
      <c r="D13" s="25"/>
    </row>
    <row r="14" spans="1:4" ht="13.8" thickBot="1" x14ac:dyDescent="0.3">
      <c r="A14" s="47" t="s">
        <v>58</v>
      </c>
      <c r="B14" s="48" t="s">
        <v>59</v>
      </c>
      <c r="C14" s="49">
        <f>C29</f>
        <v>0</v>
      </c>
      <c r="D14" s="25"/>
    </row>
    <row r="15" spans="1:4" ht="14.4" thickTop="1" thickBot="1" x14ac:dyDescent="0.3">
      <c r="A15" s="50" t="s">
        <v>22</v>
      </c>
      <c r="B15" s="51" t="s">
        <v>23</v>
      </c>
      <c r="C15" s="52">
        <f>SUM(C5+C6+C8+C9+C10+C11+C12+C13)-C14</f>
        <v>0</v>
      </c>
      <c r="D15" s="53"/>
    </row>
    <row r="16" spans="1:4" ht="28.95" customHeight="1" x14ac:dyDescent="0.25">
      <c r="A16" s="54"/>
      <c r="B16" s="54"/>
      <c r="C16" s="55"/>
      <c r="D16" s="55"/>
    </row>
    <row r="17" spans="1:4" ht="14.4" customHeight="1" thickBot="1" x14ac:dyDescent="0.3">
      <c r="A17" s="105" t="s">
        <v>60</v>
      </c>
      <c r="B17" s="106"/>
      <c r="C17" s="106"/>
      <c r="D17" s="56"/>
    </row>
    <row r="18" spans="1:4" x14ac:dyDescent="0.25">
      <c r="A18" s="41"/>
      <c r="B18" s="42" t="s">
        <v>61</v>
      </c>
      <c r="C18" s="76">
        <f>'Mehrerlösberechnung Jahr 1'!C18</f>
        <v>0</v>
      </c>
      <c r="D18" s="19"/>
    </row>
    <row r="19" spans="1:4" x14ac:dyDescent="0.25">
      <c r="A19" s="43" t="s">
        <v>14</v>
      </c>
      <c r="B19" s="44" t="s">
        <v>62</v>
      </c>
      <c r="C19" s="77">
        <f>'Mehrerlösberechnung Jahr 1'!C19</f>
        <v>0</v>
      </c>
      <c r="D19" s="23"/>
    </row>
    <row r="20" spans="1:4" x14ac:dyDescent="0.25">
      <c r="A20" s="43" t="s">
        <v>14</v>
      </c>
      <c r="B20" s="44" t="s">
        <v>63</v>
      </c>
      <c r="C20" s="77">
        <f>'Mehrerlösberechnung Jahr 2'!C20</f>
        <v>0</v>
      </c>
      <c r="D20" s="23"/>
    </row>
    <row r="21" spans="1:4" x14ac:dyDescent="0.25">
      <c r="A21" s="43" t="s">
        <v>14</v>
      </c>
      <c r="B21" s="44" t="s">
        <v>64</v>
      </c>
      <c r="C21" s="77">
        <f>'Mehrerlösberechnung Jahr 4'!C21</f>
        <v>0</v>
      </c>
      <c r="D21" s="23"/>
    </row>
    <row r="22" spans="1:4" x14ac:dyDescent="0.25">
      <c r="A22" s="43" t="s">
        <v>14</v>
      </c>
      <c r="B22" s="44" t="s">
        <v>65</v>
      </c>
      <c r="C22" s="77">
        <f>'Mehrerlösberechnung Jahr 4'!C22</f>
        <v>0</v>
      </c>
      <c r="D22" s="57"/>
    </row>
    <row r="23" spans="1:4" x14ac:dyDescent="0.25">
      <c r="A23" s="43" t="s">
        <v>14</v>
      </c>
      <c r="B23" s="44" t="s">
        <v>66</v>
      </c>
      <c r="C23" s="23"/>
      <c r="D23" s="57"/>
    </row>
    <row r="24" spans="1:4" ht="13.95" customHeight="1" x14ac:dyDescent="0.25">
      <c r="A24" s="43" t="s">
        <v>67</v>
      </c>
      <c r="B24" s="44" t="s">
        <v>68</v>
      </c>
      <c r="C24" s="58">
        <f>C18*(1+C19)*(1+C20)*(1+C21)*(1+C22)*(1+C23)</f>
        <v>0</v>
      </c>
      <c r="D24" s="57"/>
    </row>
    <row r="25" spans="1:4" ht="13.95" customHeight="1" x14ac:dyDescent="0.25">
      <c r="A25" s="43" t="s">
        <v>18</v>
      </c>
      <c r="B25" s="44" t="s">
        <v>69</v>
      </c>
      <c r="C25" s="22"/>
      <c r="D25" s="57"/>
    </row>
    <row r="26" spans="1:4" ht="13.95" customHeight="1" x14ac:dyDescent="0.25">
      <c r="A26" s="43"/>
      <c r="B26" s="44" t="s">
        <v>70</v>
      </c>
      <c r="C26" s="59">
        <f>C7</f>
        <v>0</v>
      </c>
      <c r="D26" s="57"/>
    </row>
    <row r="27" spans="1:4" ht="13.95" customHeight="1" x14ac:dyDescent="0.25">
      <c r="A27" s="43" t="s">
        <v>18</v>
      </c>
      <c r="B27" s="44" t="s">
        <v>71</v>
      </c>
      <c r="C27" s="24">
        <f>C24*C26</f>
        <v>0</v>
      </c>
      <c r="D27" s="57"/>
    </row>
    <row r="28" spans="1:4" ht="13.8" thickBot="1" x14ac:dyDescent="0.3">
      <c r="A28" s="43" t="s">
        <v>18</v>
      </c>
      <c r="B28" s="46" t="s">
        <v>72</v>
      </c>
      <c r="C28" s="25"/>
      <c r="D28" s="25"/>
    </row>
    <row r="29" spans="1:4" ht="14.4" thickTop="1" thickBot="1" x14ac:dyDescent="0.3">
      <c r="A29" s="50" t="s">
        <v>22</v>
      </c>
      <c r="B29" s="51" t="s">
        <v>73</v>
      </c>
      <c r="C29" s="60">
        <f>SUM(C24+C25+C27+C28)</f>
        <v>0</v>
      </c>
      <c r="D29" s="60"/>
    </row>
    <row r="31" spans="1:4" ht="13.8" thickBot="1" x14ac:dyDescent="0.3"/>
    <row r="32" spans="1:4" x14ac:dyDescent="0.25">
      <c r="A32" s="61" t="s">
        <v>24</v>
      </c>
      <c r="B32" s="42" t="s">
        <v>74</v>
      </c>
      <c r="C32" s="26" t="s">
        <v>25</v>
      </c>
      <c r="D32" s="62" t="s">
        <v>26</v>
      </c>
    </row>
    <row r="33" spans="1:4" ht="14.4" x14ac:dyDescent="0.25">
      <c r="A33" s="63"/>
      <c r="B33" s="46" t="s">
        <v>27</v>
      </c>
      <c r="C33" s="64"/>
      <c r="D33" s="65"/>
    </row>
    <row r="34" spans="1:4" ht="14.4" x14ac:dyDescent="0.25">
      <c r="A34" s="63"/>
      <c r="B34" s="44" t="s">
        <v>84</v>
      </c>
      <c r="C34" s="64"/>
      <c r="D34" s="65"/>
    </row>
    <row r="35" spans="1:4" ht="14.4" x14ac:dyDescent="0.25">
      <c r="A35" s="63"/>
      <c r="B35" s="44" t="s">
        <v>28</v>
      </c>
      <c r="C35" s="64"/>
      <c r="D35" s="65"/>
    </row>
    <row r="36" spans="1:4" ht="14.4" x14ac:dyDescent="0.25">
      <c r="A36" s="63"/>
      <c r="B36" s="44" t="s">
        <v>75</v>
      </c>
      <c r="C36" s="64"/>
      <c r="D36" s="65"/>
    </row>
    <row r="37" spans="1:4" ht="14.4" x14ac:dyDescent="0.25">
      <c r="A37" s="63"/>
      <c r="B37" s="44" t="s">
        <v>29</v>
      </c>
      <c r="C37" s="64"/>
      <c r="D37" s="65"/>
    </row>
    <row r="38" spans="1:4" ht="14.4" x14ac:dyDescent="0.25">
      <c r="A38" s="63"/>
      <c r="B38" s="44" t="s">
        <v>44</v>
      </c>
      <c r="C38" s="64"/>
      <c r="D38" s="65"/>
    </row>
    <row r="39" spans="1:4" ht="14.4" x14ac:dyDescent="0.25">
      <c r="A39" s="63"/>
      <c r="B39" s="44" t="s">
        <v>80</v>
      </c>
      <c r="C39" s="64"/>
      <c r="D39" s="65"/>
    </row>
    <row r="40" spans="1:4" ht="14.4" x14ac:dyDescent="0.25">
      <c r="A40" s="63"/>
      <c r="B40" s="44" t="s">
        <v>81</v>
      </c>
      <c r="C40" s="64"/>
      <c r="D40" s="65"/>
    </row>
    <row r="41" spans="1:4" ht="14.4" x14ac:dyDescent="0.25">
      <c r="A41" s="63"/>
      <c r="B41" s="44" t="s">
        <v>31</v>
      </c>
      <c r="C41" s="64"/>
      <c r="D41" s="65"/>
    </row>
    <row r="42" spans="1:4" ht="26.4" x14ac:dyDescent="0.25">
      <c r="A42" s="63"/>
      <c r="B42" s="44" t="s">
        <v>76</v>
      </c>
      <c r="C42" s="64" t="s">
        <v>30</v>
      </c>
      <c r="D42" s="65"/>
    </row>
    <row r="43" spans="1:4" ht="14.4" x14ac:dyDescent="0.25">
      <c r="A43" s="63"/>
      <c r="B43" s="44" t="s">
        <v>77</v>
      </c>
      <c r="C43" s="64"/>
      <c r="D43" s="65"/>
    </row>
    <row r="44" spans="1:4" ht="15" thickBot="1" x14ac:dyDescent="0.3">
      <c r="A44" s="66"/>
      <c r="B44" s="67" t="s">
        <v>78</v>
      </c>
      <c r="C44" s="68" t="s">
        <v>79</v>
      </c>
      <c r="D44" s="69"/>
    </row>
  </sheetData>
  <sheetProtection algorithmName="SHA-512" hashValue="Zlk6h0vcoOBHLI8vVaOrldX35Ag1KcoBVrkirpu7lwmRDQi3Rif8MiriMzMMyFF/2ApagtZPciaMy632E6m/Hg==" saltValue="cwS50G8RBYelqWkz6moPNQ==" spinCount="100000" sheet="1" objects="1" scenarios="1"/>
  <mergeCells count="3">
    <mergeCell ref="A1:C1"/>
    <mergeCell ref="A4:B4"/>
    <mergeCell ref="A17:C17"/>
  </mergeCells>
  <dataValidations count="2">
    <dataValidation type="list" allowBlank="1" showInputMessage="1" showErrorMessage="1" sqref="C44" xr:uid="{19D3FDD0-6003-448B-BAE0-25B1AD96F88C}">
      <formula1>"Verbundtarif,Haustarif "</formula1>
    </dataValidation>
    <dataValidation type="list" allowBlank="1" showInputMessage="1" showErrorMessage="1" sqref="C42" xr:uid="{24A73663-93B2-44AC-81F6-3107FCF2381C}">
      <formula1>"Ja,Nein"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4346-21FA-43ED-B0B0-AC8694A81FC5}">
  <dimension ref="A1:H22"/>
  <sheetViews>
    <sheetView workbookViewId="0">
      <selection activeCell="A11" sqref="A11:H14"/>
    </sheetView>
  </sheetViews>
  <sheetFormatPr baseColWidth="10" defaultRowHeight="14.4" x14ac:dyDescent="0.3"/>
  <cols>
    <col min="1" max="1" width="29.5546875" customWidth="1"/>
    <col min="8" max="8" width="17" customWidth="1"/>
  </cols>
  <sheetData>
    <row r="1" spans="1:8" ht="21" customHeight="1" x14ac:dyDescent="0.3">
      <c r="A1" s="28" t="s">
        <v>33</v>
      </c>
    </row>
    <row r="2" spans="1:8" ht="30" customHeight="1" x14ac:dyDescent="0.3">
      <c r="A2" s="28"/>
    </row>
    <row r="3" spans="1:8" ht="12.6" customHeight="1" x14ac:dyDescent="0.3">
      <c r="A3" s="28" t="s">
        <v>50</v>
      </c>
      <c r="B3" s="88" t="str">
        <f>IF([1]Berechnung!B3="","",[1]Berechnung!B3)</f>
        <v/>
      </c>
      <c r="C3" s="88"/>
      <c r="D3" s="88"/>
      <c r="E3" s="88"/>
    </row>
    <row r="4" spans="1:8" x14ac:dyDescent="0.3">
      <c r="A4" s="28" t="s">
        <v>34</v>
      </c>
      <c r="B4" s="88" t="str">
        <f>IF([1]Berechnung!B4="","",[1]Berechnung!B4)</f>
        <v/>
      </c>
      <c r="C4" s="88"/>
      <c r="D4" s="88"/>
      <c r="E4" s="88"/>
    </row>
    <row r="5" spans="1:8" x14ac:dyDescent="0.3">
      <c r="A5" s="28" t="s">
        <v>32</v>
      </c>
      <c r="B5" s="88" t="str">
        <f>IF([1]Berechnung!B5="","",[1]Berechnung!B5)</f>
        <v/>
      </c>
      <c r="C5" s="88"/>
      <c r="D5" s="88"/>
      <c r="E5" s="88"/>
    </row>
    <row r="7" spans="1:8" x14ac:dyDescent="0.3">
      <c r="B7" s="29" t="str">
        <f>IF(Berechnung!B12="","",Berechnung!B12)</f>
        <v/>
      </c>
      <c r="C7" s="29" t="str">
        <f>IF(Berechnung!C12="","",Berechnung!C12)</f>
        <v/>
      </c>
      <c r="D7" s="29" t="str">
        <f>IF(Berechnung!D12="","",Berechnung!D12)</f>
        <v/>
      </c>
      <c r="E7" s="29" t="str">
        <f>IF(Berechnung!E12="","",Berechnung!E12)</f>
        <v/>
      </c>
      <c r="F7" s="29" t="str">
        <f>IF(Berechnung!F12="","",Berechnung!F12)</f>
        <v/>
      </c>
      <c r="G7" s="29" t="str">
        <f>IF(Berechnung!F12="","",Berechnung!F12+1)</f>
        <v/>
      </c>
      <c r="H7" s="30" t="s">
        <v>35</v>
      </c>
    </row>
    <row r="8" spans="1:8" x14ac:dyDescent="0.3">
      <c r="A8" t="s">
        <v>36</v>
      </c>
      <c r="B8" s="78"/>
      <c r="C8" s="78"/>
      <c r="D8" s="78"/>
      <c r="E8" s="78"/>
      <c r="F8" s="78"/>
      <c r="G8" s="78"/>
      <c r="H8" s="31">
        <f>SUM(B8:G8)</f>
        <v>0</v>
      </c>
    </row>
    <row r="9" spans="1:8" x14ac:dyDescent="0.3">
      <c r="A9" t="s">
        <v>37</v>
      </c>
      <c r="B9" s="29"/>
      <c r="C9" s="32" t="str">
        <f>IF(C8="","",(C8/B8)-1)</f>
        <v/>
      </c>
      <c r="D9" s="32" t="str">
        <f t="shared" ref="D9:G9" si="0">IF(D8="","",(D8/C8)-1)</f>
        <v/>
      </c>
      <c r="E9" s="32" t="str">
        <f t="shared" si="0"/>
        <v/>
      </c>
      <c r="F9" s="32" t="str">
        <f t="shared" si="0"/>
        <v/>
      </c>
      <c r="G9" s="32" t="str">
        <f t="shared" si="0"/>
        <v/>
      </c>
      <c r="H9" s="32" t="str" cm="1">
        <f t="array" ref="H9">IF(B8="","",INDEX(C8:G8,COUNT(C8:G8))/B8-1)</f>
        <v/>
      </c>
    </row>
    <row r="10" spans="1:8" ht="23.4" customHeight="1" x14ac:dyDescent="0.3"/>
    <row r="11" spans="1:8" ht="15" customHeight="1" x14ac:dyDescent="0.3">
      <c r="A11" s="107" t="s">
        <v>83</v>
      </c>
      <c r="B11" s="108"/>
      <c r="C11" s="108"/>
      <c r="D11" s="108"/>
      <c r="E11" s="108"/>
      <c r="F11" s="108"/>
      <c r="G11" s="108"/>
      <c r="H11" s="108"/>
    </row>
    <row r="12" spans="1:8" ht="15" customHeight="1" x14ac:dyDescent="0.3">
      <c r="A12" s="108"/>
      <c r="B12" s="108"/>
      <c r="C12" s="108"/>
      <c r="D12" s="108"/>
      <c r="E12" s="108"/>
      <c r="F12" s="108"/>
      <c r="G12" s="108"/>
      <c r="H12" s="108"/>
    </row>
    <row r="13" spans="1:8" x14ac:dyDescent="0.3">
      <c r="A13" s="108"/>
      <c r="B13" s="108"/>
      <c r="C13" s="108"/>
      <c r="D13" s="108"/>
      <c r="E13" s="108"/>
      <c r="F13" s="108"/>
      <c r="G13" s="108"/>
      <c r="H13" s="108"/>
    </row>
    <row r="14" spans="1:8" ht="80.400000000000006" customHeight="1" x14ac:dyDescent="0.3">
      <c r="A14" s="108"/>
      <c r="B14" s="108"/>
      <c r="C14" s="108"/>
      <c r="D14" s="108"/>
      <c r="E14" s="108"/>
      <c r="F14" s="108"/>
      <c r="G14" s="108"/>
      <c r="H14" s="108"/>
    </row>
    <row r="15" spans="1:8" ht="12.6" customHeight="1" x14ac:dyDescent="0.3"/>
    <row r="17" spans="1:8" x14ac:dyDescent="0.3">
      <c r="A17" s="109" t="s">
        <v>13</v>
      </c>
      <c r="B17" s="112"/>
      <c r="C17" s="113"/>
      <c r="D17" s="113"/>
      <c r="E17" s="113"/>
      <c r="F17" s="113"/>
      <c r="G17" s="113"/>
      <c r="H17" s="114"/>
    </row>
    <row r="18" spans="1:8" x14ac:dyDescent="0.3">
      <c r="A18" s="110"/>
      <c r="B18" s="115"/>
      <c r="C18" s="116"/>
      <c r="D18" s="116"/>
      <c r="E18" s="116"/>
      <c r="F18" s="116"/>
      <c r="G18" s="116"/>
      <c r="H18" s="117"/>
    </row>
    <row r="19" spans="1:8" x14ac:dyDescent="0.3">
      <c r="A19" s="110"/>
      <c r="B19" s="115"/>
      <c r="C19" s="116"/>
      <c r="D19" s="116"/>
      <c r="E19" s="116"/>
      <c r="F19" s="116"/>
      <c r="G19" s="116"/>
      <c r="H19" s="117"/>
    </row>
    <row r="20" spans="1:8" x14ac:dyDescent="0.3">
      <c r="A20" s="110"/>
      <c r="B20" s="115"/>
      <c r="C20" s="116"/>
      <c r="D20" s="116"/>
      <c r="E20" s="116"/>
      <c r="F20" s="116"/>
      <c r="G20" s="116"/>
      <c r="H20" s="117"/>
    </row>
    <row r="21" spans="1:8" x14ac:dyDescent="0.3">
      <c r="A21" s="110"/>
      <c r="B21" s="115"/>
      <c r="C21" s="116"/>
      <c r="D21" s="116"/>
      <c r="E21" s="116"/>
      <c r="F21" s="116"/>
      <c r="G21" s="116"/>
      <c r="H21" s="117"/>
    </row>
    <row r="22" spans="1:8" ht="49.2" customHeight="1" x14ac:dyDescent="0.3">
      <c r="A22" s="111"/>
      <c r="B22" s="118"/>
      <c r="C22" s="119"/>
      <c r="D22" s="119"/>
      <c r="E22" s="119"/>
      <c r="F22" s="119"/>
      <c r="G22" s="119"/>
      <c r="H22" s="120"/>
    </row>
  </sheetData>
  <sheetProtection algorithmName="SHA-512" hashValue="3Ht3wSqS5D6YKt0gI77k90Nd90A5r1uphB1IC6EWC5PEqEnbSOKyzgNYSWpEnAcqjn6Pw8EkYl1AyimFnCPrLw==" saltValue="yrYS8JJ0UeBwb0JSre/cAQ==" spinCount="100000" sheet="1" objects="1" scenarios="1"/>
  <mergeCells count="6">
    <mergeCell ref="B3:E3"/>
    <mergeCell ref="B4:E4"/>
    <mergeCell ref="B5:E5"/>
    <mergeCell ref="A11:H14"/>
    <mergeCell ref="A17:A22"/>
    <mergeCell ref="B17:H2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217c40-2e24-409b-8265-7657ea7aa669" xsi:nil="true"/>
    <lcf76f155ced4ddcb4097134ff3c332f xmlns="afbe627f-647e-438d-b407-c9ef8ca59764">
      <Terms xmlns="http://schemas.microsoft.com/office/infopath/2007/PartnerControls"/>
    </lcf76f155ced4ddcb4097134ff3c332f>
    <Verantwortlichkeit xmlns="afbe627f-647e-438d-b407-c9ef8ca59764">
      <UserInfo>
        <DisplayName/>
        <AccountId xsi:nil="true"/>
        <AccountType/>
      </UserInfo>
    </Verantwortlichkei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215EAB3F82E441809AC4735405F909" ma:contentTypeVersion="17" ma:contentTypeDescription="Ein neues Dokument erstellen." ma:contentTypeScope="" ma:versionID="0a4443053ce87f76194d68298873729e">
  <xsd:schema xmlns:xsd="http://www.w3.org/2001/XMLSchema" xmlns:xs="http://www.w3.org/2001/XMLSchema" xmlns:p="http://schemas.microsoft.com/office/2006/metadata/properties" xmlns:ns2="afbe627f-647e-438d-b407-c9ef8ca59764" xmlns:ns3="4c217c40-2e24-409b-8265-7657ea7aa669" targetNamespace="http://schemas.microsoft.com/office/2006/metadata/properties" ma:root="true" ma:fieldsID="4b7ea2a77f5c312ff6dac0e117839a3a" ns2:_="" ns3:_="">
    <xsd:import namespace="afbe627f-647e-438d-b407-c9ef8ca59764"/>
    <xsd:import namespace="4c217c40-2e24-409b-8265-7657ea7a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Verantwortlichkei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e627f-647e-438d-b407-c9ef8ca59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cc91303c-f1de-4766-ae5c-a9e9cb59f1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Verantwortlichkeit" ma:index="23" nillable="true" ma:displayName="Verantwortlichkeit" ma:format="Dropdown" ma:list="UserInfo" ma:SharePointGroup="0" ma:internalName="Verantwortlichkei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7c40-2e24-409b-8265-7657ea7a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266d3cf-462f-42b0-b9f7-74b4ba02e909}" ma:internalName="TaxCatchAll" ma:showField="CatchAllData" ma:web="4c217c40-2e24-409b-8265-7657ea7aa6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2D82A6-6B64-4479-B0E9-635C59729F46}">
  <ds:schemaRefs>
    <ds:schemaRef ds:uri="http://schemas.microsoft.com/office/2006/metadata/properties"/>
    <ds:schemaRef ds:uri="http://schemas.microsoft.com/office/infopath/2007/PartnerControls"/>
    <ds:schemaRef ds:uri="4c217c40-2e24-409b-8265-7657ea7aa669"/>
    <ds:schemaRef ds:uri="afbe627f-647e-438d-b407-c9ef8ca59764"/>
  </ds:schemaRefs>
</ds:datastoreItem>
</file>

<file path=customXml/itemProps2.xml><?xml version="1.0" encoding="utf-8"?>
<ds:datastoreItem xmlns:ds="http://schemas.openxmlformats.org/officeDocument/2006/customXml" ds:itemID="{8A5D78B4-1490-4477-B143-208E347A9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be627f-647e-438d-b407-c9ef8ca59764"/>
    <ds:schemaRef ds:uri="4c217c40-2e24-409b-8265-7657ea7a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F35933-2936-460D-B89A-0C8451CC92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Berechnung</vt:lpstr>
      <vt:lpstr>Mehrerlösberechnung Jahr 1</vt:lpstr>
      <vt:lpstr>Mehrerlösberechnung Jahr 2</vt:lpstr>
      <vt:lpstr>Mehrerlösberechnung Jahr 3</vt:lpstr>
      <vt:lpstr>Mehrerlösberechnung Jahr 4</vt:lpstr>
      <vt:lpstr>Mehrerlösberechnung Jahr 5</vt:lpstr>
      <vt:lpstr>Fahrgastzahlen </vt:lpstr>
    </vt:vector>
  </TitlesOfParts>
  <Company>Nahverkehrsgesellschaft Baden-Württemberg 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Mutlu, Ebru</dc:creator>
  <cp:lastModifiedBy>Gärtner, Tobias</cp:lastModifiedBy>
  <cp:lastPrinted>2019-11-21T14:32:45Z</cp:lastPrinted>
  <dcterms:created xsi:type="dcterms:W3CDTF">2019-05-28T09:10:28Z</dcterms:created>
  <dcterms:modified xsi:type="dcterms:W3CDTF">2026-08-20T14:39:09Z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0x010100DB215EAB3F82E441809AC4735405F909</vt:lpwstr>
  </property>
</Properties>
</file>